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-192" windowWidth="14652" windowHeight="12936"/>
  </bookViews>
  <sheets>
    <sheet name="Лист1" sheetId="10" r:id="rId1"/>
    <sheet name="СВОД" sheetId="5" state="hidden" r:id="rId2"/>
    <sheet name="СВОД (2)" sheetId="7" state="hidden" r:id="rId3"/>
    <sheet name="СВОД (3)" sheetId="8" state="hidden" r:id="rId4"/>
    <sheet name="СВОД (4)" sheetId="9" state="hidden" r:id="rId5"/>
  </sheets>
  <externalReferences>
    <externalReference r:id="rId6"/>
  </externalReferences>
  <definedNames>
    <definedName name="_xlnm._FilterDatabase" localSheetId="0" hidden="1">Лист1!$A$7:$AC$400</definedName>
    <definedName name="_xlnm._FilterDatabase" localSheetId="2" hidden="1">'СВОД (2)'!$A$9:$BS$401</definedName>
    <definedName name="_xlnm.Print_Area" localSheetId="0">Лист1!$A$1:$U$414</definedName>
    <definedName name="_xlnm.Print_Area" localSheetId="2">'СВОД (2)'!$A$7:$C$399</definedName>
    <definedName name="_xlnm.Print_Area" localSheetId="3">'СВОД (3)'!$A$10:$B$407</definedName>
  </definedNames>
  <calcPr calcId="125725"/>
</workbook>
</file>

<file path=xl/calcChain.xml><?xml version="1.0" encoding="utf-8"?>
<calcChain xmlns="http://schemas.openxmlformats.org/spreadsheetml/2006/main">
  <c r="R391" i="10"/>
  <c r="R360"/>
  <c r="R323"/>
  <c r="R104"/>
  <c r="R80"/>
  <c r="R79"/>
  <c r="O9"/>
  <c r="O10"/>
  <c r="O11"/>
  <c r="O12"/>
  <c r="O13"/>
  <c r="O14"/>
  <c r="O15"/>
  <c r="O16"/>
  <c r="O17"/>
  <c r="O18"/>
  <c r="O19"/>
  <c r="O20"/>
  <c r="O21"/>
  <c r="O23"/>
  <c r="O24"/>
  <c r="O25"/>
  <c r="O26"/>
  <c r="O27"/>
  <c r="O28"/>
  <c r="O29"/>
  <c r="O30"/>
  <c r="O31"/>
  <c r="O32"/>
  <c r="O33"/>
  <c r="O34"/>
  <c r="O35"/>
  <c r="O36"/>
  <c r="O37"/>
  <c r="O39"/>
  <c r="O40"/>
  <c r="O41"/>
  <c r="O42"/>
  <c r="O43"/>
  <c r="O44"/>
  <c r="O45"/>
  <c r="O46"/>
  <c r="O48"/>
  <c r="O49"/>
  <c r="O50"/>
  <c r="O51"/>
  <c r="O52"/>
  <c r="O53"/>
  <c r="O54"/>
  <c r="O55"/>
  <c r="O56"/>
  <c r="O57"/>
  <c r="O58"/>
  <c r="O59"/>
  <c r="O61"/>
  <c r="O62"/>
  <c r="O63"/>
  <c r="O64"/>
  <c r="O65"/>
  <c r="O66"/>
  <c r="O67"/>
  <c r="O68"/>
  <c r="O69"/>
  <c r="O70"/>
  <c r="O71"/>
  <c r="O72"/>
  <c r="O73"/>
  <c r="O75"/>
  <c r="O76"/>
  <c r="O77"/>
  <c r="O78"/>
  <c r="O79"/>
  <c r="O80"/>
  <c r="O81"/>
  <c r="O82"/>
  <c r="O83"/>
  <c r="O84"/>
  <c r="O85"/>
  <c r="O86"/>
  <c r="O87"/>
  <c r="O88"/>
  <c r="O89"/>
  <c r="O90"/>
  <c r="O91"/>
  <c r="O93"/>
  <c r="O94"/>
  <c r="O95"/>
  <c r="O96"/>
  <c r="O97"/>
  <c r="O98"/>
  <c r="O99"/>
  <c r="O100"/>
  <c r="O101"/>
  <c r="O102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3"/>
  <c r="O124"/>
  <c r="O125"/>
  <c r="O126"/>
  <c r="O127"/>
  <c r="O128"/>
  <c r="O129"/>
  <c r="O130"/>
  <c r="O132"/>
  <c r="O133"/>
  <c r="O134"/>
  <c r="O135"/>
  <c r="O136"/>
  <c r="O137"/>
  <c r="O138"/>
  <c r="O139"/>
  <c r="O140"/>
  <c r="O141"/>
  <c r="O142"/>
  <c r="O143"/>
  <c r="O145"/>
  <c r="O146"/>
  <c r="O147"/>
  <c r="O148"/>
  <c r="O149"/>
  <c r="O150"/>
  <c r="O151"/>
  <c r="O152"/>
  <c r="O153"/>
  <c r="O154"/>
  <c r="O156"/>
  <c r="O157"/>
  <c r="O158"/>
  <c r="O159"/>
  <c r="O160"/>
  <c r="O161"/>
  <c r="O162"/>
  <c r="O163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6"/>
  <c r="O207"/>
  <c r="O208"/>
  <c r="O209"/>
  <c r="O210"/>
  <c r="O211"/>
  <c r="O212"/>
  <c r="O213"/>
  <c r="O214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2"/>
  <c r="O243"/>
  <c r="O245"/>
  <c r="O246"/>
  <c r="O247"/>
  <c r="O248"/>
  <c r="O249"/>
  <c r="O250"/>
  <c r="O251"/>
  <c r="O253"/>
  <c r="O254"/>
  <c r="O255"/>
  <c r="O256"/>
  <c r="O257"/>
  <c r="O258"/>
  <c r="O259"/>
  <c r="O260"/>
  <c r="O261"/>
  <c r="O262"/>
  <c r="O263"/>
  <c r="O264"/>
  <c r="O265"/>
  <c r="O266"/>
  <c r="O268"/>
  <c r="O269"/>
  <c r="O270"/>
  <c r="O271"/>
  <c r="O272"/>
  <c r="O273"/>
  <c r="O274"/>
  <c r="O275"/>
  <c r="O276"/>
  <c r="O277"/>
  <c r="O278"/>
  <c r="O279"/>
  <c r="O280"/>
  <c r="O281"/>
  <c r="O282"/>
  <c r="O283"/>
  <c r="O284"/>
  <c r="O285"/>
  <c r="O286"/>
  <c r="O287"/>
  <c r="O288"/>
  <c r="O289"/>
  <c r="O290"/>
  <c r="O291"/>
  <c r="O292"/>
  <c r="O293"/>
  <c r="O294"/>
  <c r="O295"/>
  <c r="O296"/>
  <c r="O297"/>
  <c r="O298"/>
  <c r="O299"/>
  <c r="O300"/>
  <c r="O301"/>
  <c r="O302"/>
  <c r="O303"/>
  <c r="O305"/>
  <c r="O306"/>
  <c r="O307"/>
  <c r="O308"/>
  <c r="O309"/>
  <c r="O310"/>
  <c r="O311"/>
  <c r="O312"/>
  <c r="O313"/>
  <c r="O314"/>
  <c r="O315"/>
  <c r="O316"/>
  <c r="O317"/>
  <c r="O318"/>
  <c r="O319"/>
  <c r="O320"/>
  <c r="O321"/>
  <c r="O322"/>
  <c r="O323"/>
  <c r="O324"/>
  <c r="O325"/>
  <c r="O326"/>
  <c r="O328"/>
  <c r="O329"/>
  <c r="O330"/>
  <c r="O331"/>
  <c r="O332"/>
  <c r="O333"/>
  <c r="O334"/>
  <c r="O335"/>
  <c r="O336"/>
  <c r="O337"/>
  <c r="O338"/>
  <c r="O339"/>
  <c r="O340"/>
  <c r="O341"/>
  <c r="O343"/>
  <c r="O344"/>
  <c r="O345"/>
  <c r="O346"/>
  <c r="O347"/>
  <c r="O348"/>
  <c r="O349"/>
  <c r="O351"/>
  <c r="O352"/>
  <c r="O353"/>
  <c r="O354"/>
  <c r="O355"/>
  <c r="O356"/>
  <c r="O357"/>
  <c r="O358"/>
  <c r="O359"/>
  <c r="O360"/>
  <c r="O361"/>
  <c r="O363"/>
  <c r="O364"/>
  <c r="O365"/>
  <c r="O366"/>
  <c r="O367"/>
  <c r="O368"/>
  <c r="O369"/>
  <c r="O370"/>
  <c r="O371"/>
  <c r="O372"/>
  <c r="O373"/>
  <c r="O374"/>
  <c r="O375"/>
  <c r="O377"/>
  <c r="O378"/>
  <c r="O379"/>
  <c r="O380"/>
  <c r="O381"/>
  <c r="O382"/>
  <c r="O383"/>
  <c r="O384"/>
  <c r="O385"/>
  <c r="O387"/>
  <c r="O388"/>
  <c r="O389"/>
  <c r="O390"/>
  <c r="O391"/>
  <c r="O392"/>
  <c r="O393"/>
  <c r="O394"/>
  <c r="O395"/>
  <c r="O396"/>
  <c r="O397"/>
  <c r="O398"/>
  <c r="O8"/>
  <c r="K9" l="1"/>
  <c r="K10"/>
  <c r="K11"/>
  <c r="K12"/>
  <c r="K13"/>
  <c r="K14"/>
  <c r="K15"/>
  <c r="K16"/>
  <c r="K17"/>
  <c r="K18"/>
  <c r="K19"/>
  <c r="K20"/>
  <c r="K21"/>
  <c r="K23"/>
  <c r="K24"/>
  <c r="K25"/>
  <c r="K26"/>
  <c r="K27"/>
  <c r="K28"/>
  <c r="K29"/>
  <c r="K30"/>
  <c r="K31"/>
  <c r="K32"/>
  <c r="K33"/>
  <c r="K34"/>
  <c r="K35"/>
  <c r="K36"/>
  <c r="K37"/>
  <c r="K39"/>
  <c r="K40"/>
  <c r="K41"/>
  <c r="K42"/>
  <c r="K43"/>
  <c r="K44"/>
  <c r="K45"/>
  <c r="K46"/>
  <c r="K48"/>
  <c r="K49"/>
  <c r="K50"/>
  <c r="K51"/>
  <c r="K52"/>
  <c r="K53"/>
  <c r="K54"/>
  <c r="K55"/>
  <c r="K56"/>
  <c r="K57"/>
  <c r="K58"/>
  <c r="K59"/>
  <c r="K61"/>
  <c r="K62"/>
  <c r="K63"/>
  <c r="K64"/>
  <c r="K65"/>
  <c r="K66"/>
  <c r="K67"/>
  <c r="K68"/>
  <c r="K69"/>
  <c r="K70"/>
  <c r="K71"/>
  <c r="K72"/>
  <c r="K73"/>
  <c r="K75"/>
  <c r="K76"/>
  <c r="K77"/>
  <c r="K78"/>
  <c r="K79"/>
  <c r="K80"/>
  <c r="K81"/>
  <c r="K82"/>
  <c r="K83"/>
  <c r="K84"/>
  <c r="K85"/>
  <c r="K86"/>
  <c r="K87"/>
  <c r="K88"/>
  <c r="K89"/>
  <c r="K90"/>
  <c r="K91"/>
  <c r="K93"/>
  <c r="K94"/>
  <c r="K95"/>
  <c r="K96"/>
  <c r="K97"/>
  <c r="K98"/>
  <c r="K99"/>
  <c r="K100"/>
  <c r="K101"/>
  <c r="K102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3"/>
  <c r="K124"/>
  <c r="K125"/>
  <c r="K126"/>
  <c r="K127"/>
  <c r="K128"/>
  <c r="K129"/>
  <c r="K130"/>
  <c r="K132"/>
  <c r="K133"/>
  <c r="K134"/>
  <c r="K135"/>
  <c r="K136"/>
  <c r="K137"/>
  <c r="K138"/>
  <c r="K139"/>
  <c r="K140"/>
  <c r="K141"/>
  <c r="K142"/>
  <c r="K143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6"/>
  <c r="K207"/>
  <c r="K208"/>
  <c r="K209"/>
  <c r="K210"/>
  <c r="K211"/>
  <c r="K212"/>
  <c r="K213"/>
  <c r="K214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5"/>
  <c r="K246"/>
  <c r="K247"/>
  <c r="K248"/>
  <c r="K249"/>
  <c r="K250"/>
  <c r="K251"/>
  <c r="K253"/>
  <c r="K254"/>
  <c r="K255"/>
  <c r="K256"/>
  <c r="K257"/>
  <c r="K258"/>
  <c r="K259"/>
  <c r="K260"/>
  <c r="K261"/>
  <c r="K262"/>
  <c r="K263"/>
  <c r="K264"/>
  <c r="K265"/>
  <c r="K266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8"/>
  <c r="K329"/>
  <c r="K330"/>
  <c r="K331"/>
  <c r="K332"/>
  <c r="K333"/>
  <c r="K334"/>
  <c r="K335"/>
  <c r="K336"/>
  <c r="K337"/>
  <c r="K338"/>
  <c r="K339"/>
  <c r="K340"/>
  <c r="K341"/>
  <c r="K343"/>
  <c r="K344"/>
  <c r="K345"/>
  <c r="K346"/>
  <c r="K347"/>
  <c r="K348"/>
  <c r="K349"/>
  <c r="K351"/>
  <c r="K352"/>
  <c r="K353"/>
  <c r="K354"/>
  <c r="K355"/>
  <c r="K356"/>
  <c r="K357"/>
  <c r="K358"/>
  <c r="K359"/>
  <c r="K360"/>
  <c r="K361"/>
  <c r="K363"/>
  <c r="K364"/>
  <c r="K365"/>
  <c r="K366"/>
  <c r="K367"/>
  <c r="K368"/>
  <c r="K369"/>
  <c r="K370"/>
  <c r="K371"/>
  <c r="K372"/>
  <c r="K373"/>
  <c r="K374"/>
  <c r="K375"/>
  <c r="K377"/>
  <c r="K378"/>
  <c r="K379"/>
  <c r="K380"/>
  <c r="K381"/>
  <c r="K382"/>
  <c r="K383"/>
  <c r="K384"/>
  <c r="K385"/>
  <c r="K387"/>
  <c r="K388"/>
  <c r="K389"/>
  <c r="K390"/>
  <c r="K391"/>
  <c r="K392"/>
  <c r="K393"/>
  <c r="K394"/>
  <c r="K395"/>
  <c r="K396"/>
  <c r="K397"/>
  <c r="K398"/>
  <c r="K8"/>
  <c r="G400" i="9" l="1"/>
  <c r="F400"/>
  <c r="G387"/>
  <c r="F387"/>
  <c r="G377"/>
  <c r="F377"/>
  <c r="G363"/>
  <c r="F363"/>
  <c r="G350"/>
  <c r="F350"/>
  <c r="G342"/>
  <c r="F342"/>
  <c r="G327"/>
  <c r="F327"/>
  <c r="G304"/>
  <c r="F304"/>
  <c r="G265"/>
  <c r="F265"/>
  <c r="C265"/>
  <c r="G250"/>
  <c r="F250"/>
  <c r="G241"/>
  <c r="F241"/>
  <c r="G212"/>
  <c r="F212"/>
  <c r="G202"/>
  <c r="F202"/>
  <c r="G161"/>
  <c r="F161"/>
  <c r="G141"/>
  <c r="F141"/>
  <c r="G128"/>
  <c r="F128"/>
  <c r="C128"/>
  <c r="G119"/>
  <c r="F119"/>
  <c r="G100"/>
  <c r="F100"/>
  <c r="G89"/>
  <c r="F89"/>
  <c r="C89"/>
  <c r="G71"/>
  <c r="F71"/>
  <c r="G57"/>
  <c r="F57"/>
  <c r="G44"/>
  <c r="F44"/>
  <c r="G35"/>
  <c r="F35"/>
  <c r="C35"/>
  <c r="G19"/>
  <c r="F19"/>
  <c r="AK62" i="5"/>
  <c r="W61"/>
  <c r="W60"/>
  <c r="W59"/>
  <c r="W58"/>
  <c r="W57"/>
  <c r="W56"/>
  <c r="W55"/>
  <c r="W54"/>
  <c r="W53"/>
  <c r="W52"/>
  <c r="W51"/>
  <c r="W50"/>
  <c r="G105"/>
  <c r="H105"/>
  <c r="I105"/>
  <c r="J105"/>
  <c r="K105"/>
  <c r="L105"/>
  <c r="M105"/>
  <c r="N105"/>
  <c r="O105"/>
  <c r="P105"/>
  <c r="Q105"/>
  <c r="R105"/>
  <c r="S105"/>
  <c r="T105"/>
  <c r="U105"/>
  <c r="V105"/>
  <c r="W105"/>
  <c r="X105"/>
  <c r="Y105"/>
  <c r="Z105"/>
  <c r="AA105"/>
  <c r="AB105"/>
  <c r="AC105"/>
  <c r="AD105"/>
  <c r="AE105"/>
  <c r="AF105"/>
  <c r="AG105"/>
  <c r="AH105"/>
  <c r="AI105"/>
  <c r="AJ105"/>
  <c r="AK105"/>
  <c r="F105"/>
  <c r="G401" i="9" l="1"/>
  <c r="F401"/>
  <c r="AP409" i="8" l="1"/>
  <c r="AQ407"/>
  <c r="AP407"/>
  <c r="AK407"/>
  <c r="AJ407"/>
  <c r="AI407"/>
  <c r="AH407"/>
  <c r="AF407"/>
  <c r="AE407"/>
  <c r="AD407"/>
  <c r="AC407"/>
  <c r="AB407"/>
  <c r="Z407"/>
  <c r="Y407"/>
  <c r="X407"/>
  <c r="V407"/>
  <c r="U407"/>
  <c r="T407"/>
  <c r="S407"/>
  <c r="R407"/>
  <c r="Q407"/>
  <c r="P407"/>
  <c r="O407"/>
  <c r="N407"/>
  <c r="M407"/>
  <c r="L407"/>
  <c r="K407"/>
  <c r="J407"/>
  <c r="I407"/>
  <c r="H407"/>
  <c r="G407"/>
  <c r="F407"/>
  <c r="AO406"/>
  <c r="AG406"/>
  <c r="W406" s="1"/>
  <c r="AN406" s="1"/>
  <c r="AA406"/>
  <c r="AO405"/>
  <c r="AA405"/>
  <c r="W405" s="1"/>
  <c r="AN405" s="1"/>
  <c r="AO404"/>
  <c r="AA404"/>
  <c r="W404" s="1"/>
  <c r="AN404" s="1"/>
  <c r="AO403"/>
  <c r="AA403"/>
  <c r="W403" s="1"/>
  <c r="AN403" s="1"/>
  <c r="AO402"/>
  <c r="AA402"/>
  <c r="W402" s="1"/>
  <c r="AN402" s="1"/>
  <c r="AO401"/>
  <c r="AA401"/>
  <c r="W401" s="1"/>
  <c r="AN401" s="1"/>
  <c r="AO400"/>
  <c r="AA400"/>
  <c r="W400" s="1"/>
  <c r="AN400" s="1"/>
  <c r="AO399"/>
  <c r="AA399"/>
  <c r="W399" s="1"/>
  <c r="AN399" s="1"/>
  <c r="AO398"/>
  <c r="AA398"/>
  <c r="W398" s="1"/>
  <c r="AN398" s="1"/>
  <c r="AO397"/>
  <c r="AA397"/>
  <c r="W397" s="1"/>
  <c r="AN397" s="1"/>
  <c r="AO396"/>
  <c r="AA396"/>
  <c r="W396" s="1"/>
  <c r="AN396" s="1"/>
  <c r="AO395"/>
  <c r="AA395"/>
  <c r="W395" s="1"/>
  <c r="AQ394"/>
  <c r="AP394"/>
  <c r="AK394"/>
  <c r="AJ394"/>
  <c r="AI394"/>
  <c r="AH394"/>
  <c r="AG394"/>
  <c r="AF394"/>
  <c r="AE394"/>
  <c r="AD394"/>
  <c r="AC394"/>
  <c r="AB394"/>
  <c r="AA394"/>
  <c r="Z394"/>
  <c r="Y394"/>
  <c r="X394"/>
  <c r="V394"/>
  <c r="U394"/>
  <c r="T394"/>
  <c r="S394"/>
  <c r="R394"/>
  <c r="Q394"/>
  <c r="P394"/>
  <c r="O394"/>
  <c r="N394"/>
  <c r="M394"/>
  <c r="L394"/>
  <c r="K394"/>
  <c r="J394"/>
  <c r="I394"/>
  <c r="H394"/>
  <c r="G394"/>
  <c r="F394"/>
  <c r="AO393"/>
  <c r="W393"/>
  <c r="AN393" s="1"/>
  <c r="AO392"/>
  <c r="W392"/>
  <c r="AN392" s="1"/>
  <c r="AO391"/>
  <c r="AN391"/>
  <c r="W391"/>
  <c r="AO390"/>
  <c r="W390"/>
  <c r="AN390" s="1"/>
  <c r="AO389"/>
  <c r="W389"/>
  <c r="AN389" s="1"/>
  <c r="AO388"/>
  <c r="W388"/>
  <c r="AN388" s="1"/>
  <c r="AO387"/>
  <c r="W387"/>
  <c r="AN387" s="1"/>
  <c r="AO386"/>
  <c r="W386"/>
  <c r="AN386" s="1"/>
  <c r="AO385"/>
  <c r="W385"/>
  <c r="AN385" s="1"/>
  <c r="AO384"/>
  <c r="W384"/>
  <c r="AN384" s="1"/>
  <c r="AO383"/>
  <c r="AN383"/>
  <c r="W383"/>
  <c r="AQ382"/>
  <c r="AP382"/>
  <c r="AK382"/>
  <c r="AJ382"/>
  <c r="AI382"/>
  <c r="AH382"/>
  <c r="AG382"/>
  <c r="AF382"/>
  <c r="AE382"/>
  <c r="AD382"/>
  <c r="AC382"/>
  <c r="AB382"/>
  <c r="AA382"/>
  <c r="Z382"/>
  <c r="Y382"/>
  <c r="X382"/>
  <c r="V382"/>
  <c r="U382"/>
  <c r="T382"/>
  <c r="S382"/>
  <c r="R382"/>
  <c r="Q382"/>
  <c r="P382"/>
  <c r="O382"/>
  <c r="N382"/>
  <c r="M382"/>
  <c r="L382"/>
  <c r="K382"/>
  <c r="J382"/>
  <c r="I382"/>
  <c r="H382"/>
  <c r="G382"/>
  <c r="F382"/>
  <c r="AO381"/>
  <c r="W381"/>
  <c r="AN381" s="1"/>
  <c r="AO380"/>
  <c r="W380"/>
  <c r="AN380" s="1"/>
  <c r="AO379"/>
  <c r="W379"/>
  <c r="AN379" s="1"/>
  <c r="AO378"/>
  <c r="W378"/>
  <c r="AN378" s="1"/>
  <c r="AO377"/>
  <c r="W377"/>
  <c r="AN377" s="1"/>
  <c r="AO376"/>
  <c r="W376"/>
  <c r="AN376" s="1"/>
  <c r="AO375"/>
  <c r="W375"/>
  <c r="AN375" s="1"/>
  <c r="AO374"/>
  <c r="W374"/>
  <c r="AN374" s="1"/>
  <c r="AO373"/>
  <c r="W373"/>
  <c r="AN373" s="1"/>
  <c r="AO372"/>
  <c r="W372"/>
  <c r="AN372" s="1"/>
  <c r="AO371"/>
  <c r="W371"/>
  <c r="AN371" s="1"/>
  <c r="AO370"/>
  <c r="AN370"/>
  <c r="W370"/>
  <c r="AO369"/>
  <c r="W369"/>
  <c r="AQ368"/>
  <c r="AP368"/>
  <c r="AK368"/>
  <c r="AJ368"/>
  <c r="AI368"/>
  <c r="AH368"/>
  <c r="AG368"/>
  <c r="AF368"/>
  <c r="AE368"/>
  <c r="AD368"/>
  <c r="AC368"/>
  <c r="AB368"/>
  <c r="AA368"/>
  <c r="Z368"/>
  <c r="Y368"/>
  <c r="X368"/>
  <c r="V368"/>
  <c r="U368"/>
  <c r="T368"/>
  <c r="S368"/>
  <c r="R368"/>
  <c r="Q368"/>
  <c r="P368"/>
  <c r="O368"/>
  <c r="N368"/>
  <c r="M368"/>
  <c r="L368"/>
  <c r="K368"/>
  <c r="J368"/>
  <c r="I368"/>
  <c r="H368"/>
  <c r="G368"/>
  <c r="F368"/>
  <c r="AO367"/>
  <c r="W367"/>
  <c r="AN367" s="1"/>
  <c r="AO366"/>
  <c r="W366"/>
  <c r="AN366" s="1"/>
  <c r="AO365"/>
  <c r="W365"/>
  <c r="AN365" s="1"/>
  <c r="AO364"/>
  <c r="W364"/>
  <c r="AN364" s="1"/>
  <c r="AO363"/>
  <c r="W363"/>
  <c r="AN363" s="1"/>
  <c r="AO362"/>
  <c r="W362"/>
  <c r="AN362" s="1"/>
  <c r="AO361"/>
  <c r="W361"/>
  <c r="AN361" s="1"/>
  <c r="AO360"/>
  <c r="W360"/>
  <c r="AN360" s="1"/>
  <c r="AO359"/>
  <c r="AN359"/>
  <c r="W359"/>
  <c r="AO358"/>
  <c r="W358"/>
  <c r="AN358" s="1"/>
  <c r="AO357"/>
  <c r="W357"/>
  <c r="AN357" s="1"/>
  <c r="AO356"/>
  <c r="W356"/>
  <c r="AQ355"/>
  <c r="AP355"/>
  <c r="AK355"/>
  <c r="AJ355"/>
  <c r="AI355"/>
  <c r="AH355"/>
  <c r="AG355"/>
  <c r="AF355"/>
  <c r="AE355"/>
  <c r="AD355"/>
  <c r="AC355"/>
  <c r="AB355"/>
  <c r="AA355"/>
  <c r="Z355"/>
  <c r="Y355"/>
  <c r="X355"/>
  <c r="V355"/>
  <c r="U355"/>
  <c r="T355"/>
  <c r="S355"/>
  <c r="R355"/>
  <c r="Q355"/>
  <c r="P355"/>
  <c r="O355"/>
  <c r="N355"/>
  <c r="M355"/>
  <c r="L355"/>
  <c r="K355"/>
  <c r="J355"/>
  <c r="I355"/>
  <c r="H355"/>
  <c r="G355"/>
  <c r="F355"/>
  <c r="AO354"/>
  <c r="W354"/>
  <c r="AN354" s="1"/>
  <c r="AO353"/>
  <c r="W353"/>
  <c r="AN353" s="1"/>
  <c r="AO352"/>
  <c r="W352"/>
  <c r="AN352" s="1"/>
  <c r="AO351"/>
  <c r="W351"/>
  <c r="AN351" s="1"/>
  <c r="AO350"/>
  <c r="W350"/>
  <c r="AN350" s="1"/>
  <c r="AO349"/>
  <c r="W349"/>
  <c r="AN349" s="1"/>
  <c r="AO348"/>
  <c r="W348"/>
  <c r="AN348" s="1"/>
  <c r="AQ347"/>
  <c r="AP347"/>
  <c r="AK347"/>
  <c r="AJ347"/>
  <c r="AI347"/>
  <c r="AH347"/>
  <c r="AF347"/>
  <c r="AE347"/>
  <c r="AD347"/>
  <c r="AC347"/>
  <c r="AB347"/>
  <c r="Z347"/>
  <c r="Y347"/>
  <c r="X347"/>
  <c r="V347"/>
  <c r="U347"/>
  <c r="T347"/>
  <c r="S347"/>
  <c r="R347"/>
  <c r="Q347"/>
  <c r="P347"/>
  <c r="O347"/>
  <c r="N347"/>
  <c r="M347"/>
  <c r="L347"/>
  <c r="K347"/>
  <c r="J347"/>
  <c r="I347"/>
  <c r="H347"/>
  <c r="G347"/>
  <c r="F347"/>
  <c r="AO346"/>
  <c r="AG346"/>
  <c r="AA346"/>
  <c r="AO345"/>
  <c r="AG345"/>
  <c r="AA345"/>
  <c r="AO344"/>
  <c r="AG344"/>
  <c r="AA344"/>
  <c r="AO343"/>
  <c r="AG343"/>
  <c r="AA343"/>
  <c r="AO342"/>
  <c r="AG342"/>
  <c r="AA342"/>
  <c r="AO341"/>
  <c r="AG341"/>
  <c r="AA341"/>
  <c r="AO340"/>
  <c r="AG340"/>
  <c r="AA340"/>
  <c r="AO339"/>
  <c r="AG339"/>
  <c r="AA339"/>
  <c r="AO338"/>
  <c r="AG338"/>
  <c r="AA338"/>
  <c r="AO337"/>
  <c r="AG337"/>
  <c r="AA337"/>
  <c r="AO336"/>
  <c r="AG336"/>
  <c r="AA336"/>
  <c r="AO335"/>
  <c r="AG335"/>
  <c r="AA335"/>
  <c r="AO334"/>
  <c r="AG334"/>
  <c r="AA334"/>
  <c r="AO333"/>
  <c r="AG333"/>
  <c r="AA333"/>
  <c r="AQ332"/>
  <c r="AP332"/>
  <c r="AK332"/>
  <c r="AJ332"/>
  <c r="AI332"/>
  <c r="AH332"/>
  <c r="AG332"/>
  <c r="AF332"/>
  <c r="AE332"/>
  <c r="AD332"/>
  <c r="AC332"/>
  <c r="AB332"/>
  <c r="AA332"/>
  <c r="Z332"/>
  <c r="Y332"/>
  <c r="X332"/>
  <c r="V332"/>
  <c r="U332"/>
  <c r="T332"/>
  <c r="S332"/>
  <c r="R332"/>
  <c r="Q332"/>
  <c r="P332"/>
  <c r="O332"/>
  <c r="N332"/>
  <c r="M332"/>
  <c r="L332"/>
  <c r="K332"/>
  <c r="J332"/>
  <c r="I332"/>
  <c r="H332"/>
  <c r="G332"/>
  <c r="F332"/>
  <c r="AO331"/>
  <c r="W331"/>
  <c r="AN331" s="1"/>
  <c r="AO330"/>
  <c r="W330"/>
  <c r="AN330" s="1"/>
  <c r="AO329"/>
  <c r="W329"/>
  <c r="AN329" s="1"/>
  <c r="AO328"/>
  <c r="W328"/>
  <c r="AN328" s="1"/>
  <c r="AO327"/>
  <c r="W327"/>
  <c r="AN327" s="1"/>
  <c r="AO326"/>
  <c r="W326"/>
  <c r="AN326" s="1"/>
  <c r="AO325"/>
  <c r="W325"/>
  <c r="AN325" s="1"/>
  <c r="AO324"/>
  <c r="AN324"/>
  <c r="W324"/>
  <c r="AO323"/>
  <c r="W323"/>
  <c r="AN323" s="1"/>
  <c r="AO322"/>
  <c r="W322"/>
  <c r="AN322" s="1"/>
  <c r="AO321"/>
  <c r="W321"/>
  <c r="AN321" s="1"/>
  <c r="AO320"/>
  <c r="W320"/>
  <c r="AN320" s="1"/>
  <c r="AO319"/>
  <c r="W319"/>
  <c r="AN319" s="1"/>
  <c r="AO318"/>
  <c r="W318"/>
  <c r="AN318" s="1"/>
  <c r="AO317"/>
  <c r="W317"/>
  <c r="AN317" s="1"/>
  <c r="AO316"/>
  <c r="AN316"/>
  <c r="W316"/>
  <c r="AO315"/>
  <c r="W315"/>
  <c r="AN315" s="1"/>
  <c r="AO314"/>
  <c r="W314"/>
  <c r="AN314" s="1"/>
  <c r="AO313"/>
  <c r="W313"/>
  <c r="AN313" s="1"/>
  <c r="AO312"/>
  <c r="W312"/>
  <c r="AN312" s="1"/>
  <c r="AO311"/>
  <c r="W311"/>
  <c r="AN311" s="1"/>
  <c r="AO310"/>
  <c r="W310"/>
  <c r="AQ309"/>
  <c r="AP309"/>
  <c r="AK309"/>
  <c r="AJ309"/>
  <c r="AI309"/>
  <c r="AH309"/>
  <c r="AF309"/>
  <c r="AE309"/>
  <c r="AD309"/>
  <c r="AC309"/>
  <c r="AB309"/>
  <c r="Y309"/>
  <c r="X309"/>
  <c r="V309"/>
  <c r="U309"/>
  <c r="T309"/>
  <c r="S309"/>
  <c r="R309"/>
  <c r="Q309"/>
  <c r="P309"/>
  <c r="O309"/>
  <c r="N309"/>
  <c r="M309"/>
  <c r="L309"/>
  <c r="K309"/>
  <c r="J309"/>
  <c r="I309"/>
  <c r="H309"/>
  <c r="G309"/>
  <c r="F309"/>
  <c r="AG308"/>
  <c r="AA308"/>
  <c r="Z308"/>
  <c r="AO308" s="1"/>
  <c r="AG307"/>
  <c r="AA307"/>
  <c r="Z307"/>
  <c r="AO307" s="1"/>
  <c r="AG306"/>
  <c r="AA306"/>
  <c r="Z306"/>
  <c r="AO306" s="1"/>
  <c r="AG305"/>
  <c r="AA305"/>
  <c r="Z305"/>
  <c r="AO305" s="1"/>
  <c r="AG304"/>
  <c r="AA304"/>
  <c r="Z304"/>
  <c r="AO304" s="1"/>
  <c r="AG303"/>
  <c r="AA303"/>
  <c r="Z303"/>
  <c r="AG302"/>
  <c r="AA302"/>
  <c r="Z302"/>
  <c r="AG301"/>
  <c r="AA301"/>
  <c r="Z301"/>
  <c r="AG300"/>
  <c r="AA300"/>
  <c r="Z300"/>
  <c r="AG299"/>
  <c r="AA299"/>
  <c r="Z299"/>
  <c r="AG298"/>
  <c r="AA298"/>
  <c r="Z298"/>
  <c r="AG297"/>
  <c r="AA297"/>
  <c r="Z297"/>
  <c r="AG296"/>
  <c r="AA296"/>
  <c r="Z296"/>
  <c r="AG295"/>
  <c r="AA295"/>
  <c r="Z295"/>
  <c r="AG294"/>
  <c r="AA294"/>
  <c r="Z294"/>
  <c r="AG293"/>
  <c r="AA293"/>
  <c r="Z293"/>
  <c r="AG292"/>
  <c r="AA292"/>
  <c r="Z292"/>
  <c r="AG291"/>
  <c r="AA291"/>
  <c r="Z291"/>
  <c r="AG290"/>
  <c r="AA290"/>
  <c r="Z290"/>
  <c r="AG289"/>
  <c r="AA289"/>
  <c r="Z289"/>
  <c r="AG288"/>
  <c r="AA288"/>
  <c r="Z288"/>
  <c r="AG287"/>
  <c r="AA287"/>
  <c r="Z287"/>
  <c r="AG286"/>
  <c r="AA286"/>
  <c r="Z286"/>
  <c r="AG285"/>
  <c r="AA285"/>
  <c r="Z285"/>
  <c r="AG284"/>
  <c r="AA284"/>
  <c r="Z284"/>
  <c r="AG283"/>
  <c r="AA283"/>
  <c r="Z283"/>
  <c r="AG282"/>
  <c r="AA282"/>
  <c r="Z282"/>
  <c r="AG281"/>
  <c r="AA281"/>
  <c r="Z281"/>
  <c r="AG280"/>
  <c r="AA280"/>
  <c r="Z280"/>
  <c r="AG279"/>
  <c r="AA279"/>
  <c r="Z279"/>
  <c r="AG278"/>
  <c r="AA278"/>
  <c r="Z278"/>
  <c r="AG277"/>
  <c r="AA277"/>
  <c r="Z277"/>
  <c r="AG276"/>
  <c r="AA276"/>
  <c r="Z276"/>
  <c r="AG275"/>
  <c r="AA275"/>
  <c r="Z275"/>
  <c r="AG274"/>
  <c r="AA274"/>
  <c r="Z274"/>
  <c r="AG273"/>
  <c r="AA273"/>
  <c r="Z273"/>
  <c r="AG272"/>
  <c r="AA272"/>
  <c r="Z272"/>
  <c r="AG271"/>
  <c r="AA271"/>
  <c r="Z271"/>
  <c r="AO271" s="1"/>
  <c r="AQ270"/>
  <c r="AP270"/>
  <c r="AK270"/>
  <c r="AJ270"/>
  <c r="AI270"/>
  <c r="AH270"/>
  <c r="AG270"/>
  <c r="AF270"/>
  <c r="AE270"/>
  <c r="AD270"/>
  <c r="AC270"/>
  <c r="AB270"/>
  <c r="AA270"/>
  <c r="Z270"/>
  <c r="Y270"/>
  <c r="X270"/>
  <c r="V270"/>
  <c r="U270"/>
  <c r="T270"/>
  <c r="S270"/>
  <c r="R270"/>
  <c r="Q270"/>
  <c r="P270"/>
  <c r="O270"/>
  <c r="N270"/>
  <c r="M270"/>
  <c r="L270"/>
  <c r="K270"/>
  <c r="J270"/>
  <c r="I270"/>
  <c r="H270"/>
  <c r="G270"/>
  <c r="F270"/>
  <c r="D270"/>
  <c r="AO269"/>
  <c r="W269"/>
  <c r="AN269" s="1"/>
  <c r="AO268"/>
  <c r="W268"/>
  <c r="AN268" s="1"/>
  <c r="AO267"/>
  <c r="W267"/>
  <c r="AN267" s="1"/>
  <c r="AO266"/>
  <c r="W266"/>
  <c r="AN266" s="1"/>
  <c r="AO265"/>
  <c r="W265"/>
  <c r="AN265" s="1"/>
  <c r="AO264"/>
  <c r="W264"/>
  <c r="AN264" s="1"/>
  <c r="AO263"/>
  <c r="W263"/>
  <c r="AN263" s="1"/>
  <c r="AO262"/>
  <c r="W262"/>
  <c r="AN262" s="1"/>
  <c r="AO261"/>
  <c r="W261"/>
  <c r="AN261" s="1"/>
  <c r="AO260"/>
  <c r="W260"/>
  <c r="AN260" s="1"/>
  <c r="AO259"/>
  <c r="W259"/>
  <c r="AN259" s="1"/>
  <c r="AO258"/>
  <c r="W258"/>
  <c r="AN258" s="1"/>
  <c r="AO257"/>
  <c r="W257"/>
  <c r="AN257" s="1"/>
  <c r="AO256"/>
  <c r="W256"/>
  <c r="AQ255"/>
  <c r="AP255"/>
  <c r="AK255"/>
  <c r="AJ255"/>
  <c r="AI255"/>
  <c r="AH255"/>
  <c r="AG255"/>
  <c r="AF255"/>
  <c r="AE255"/>
  <c r="AD255"/>
  <c r="AC255"/>
  <c r="AB255"/>
  <c r="AA255"/>
  <c r="Z255"/>
  <c r="Y255"/>
  <c r="X255"/>
  <c r="V255"/>
  <c r="U255"/>
  <c r="T255"/>
  <c r="S255"/>
  <c r="R255"/>
  <c r="Q255"/>
  <c r="P255"/>
  <c r="O255"/>
  <c r="N255"/>
  <c r="M255"/>
  <c r="L255"/>
  <c r="K255"/>
  <c r="J255"/>
  <c r="I255"/>
  <c r="H255"/>
  <c r="G255"/>
  <c r="F255"/>
  <c r="AO254"/>
  <c r="W254"/>
  <c r="AN254" s="1"/>
  <c r="AO253"/>
  <c r="W253"/>
  <c r="AN253" s="1"/>
  <c r="AO252"/>
  <c r="W252"/>
  <c r="AN252" s="1"/>
  <c r="AO251"/>
  <c r="W251"/>
  <c r="AN251" s="1"/>
  <c r="AO250"/>
  <c r="W250"/>
  <c r="AN250" s="1"/>
  <c r="AO249"/>
  <c r="W249"/>
  <c r="AN249" s="1"/>
  <c r="AO248"/>
  <c r="W248"/>
  <c r="AN248" s="1"/>
  <c r="AO247"/>
  <c r="W247"/>
  <c r="AQ246"/>
  <c r="AP246"/>
  <c r="AK246"/>
  <c r="AJ246"/>
  <c r="AI246"/>
  <c r="AH246"/>
  <c r="AG246"/>
  <c r="AF246"/>
  <c r="AE246"/>
  <c r="AD246"/>
  <c r="AC246"/>
  <c r="AB246"/>
  <c r="AA246"/>
  <c r="Z246"/>
  <c r="Y246"/>
  <c r="X246"/>
  <c r="V246"/>
  <c r="U246"/>
  <c r="T246"/>
  <c r="S246"/>
  <c r="R246"/>
  <c r="Q246"/>
  <c r="P246"/>
  <c r="O246"/>
  <c r="N246"/>
  <c r="M246"/>
  <c r="L246"/>
  <c r="K246"/>
  <c r="J246"/>
  <c r="I246"/>
  <c r="H246"/>
  <c r="G246"/>
  <c r="F246"/>
  <c r="AO245"/>
  <c r="W245"/>
  <c r="AN245" s="1"/>
  <c r="AO244"/>
  <c r="W244"/>
  <c r="AN244" s="1"/>
  <c r="AO243"/>
  <c r="W243"/>
  <c r="AN243" s="1"/>
  <c r="AO242"/>
  <c r="W242"/>
  <c r="AN242" s="1"/>
  <c r="AO241"/>
  <c r="W241"/>
  <c r="AN241" s="1"/>
  <c r="AO240"/>
  <c r="W240"/>
  <c r="AN240" s="1"/>
  <c r="AO239"/>
  <c r="W239"/>
  <c r="AN239" s="1"/>
  <c r="AO238"/>
  <c r="W238"/>
  <c r="AN238" s="1"/>
  <c r="AO237"/>
  <c r="W237"/>
  <c r="AN237" s="1"/>
  <c r="AO236"/>
  <c r="W236"/>
  <c r="AN236" s="1"/>
  <c r="AO235"/>
  <c r="W235"/>
  <c r="AN235" s="1"/>
  <c r="AO234"/>
  <c r="W234"/>
  <c r="AN234" s="1"/>
  <c r="AO233"/>
  <c r="W233"/>
  <c r="AN233" s="1"/>
  <c r="AO232"/>
  <c r="W232"/>
  <c r="AN232" s="1"/>
  <c r="AO231"/>
  <c r="W231"/>
  <c r="AN231" s="1"/>
  <c r="AO230"/>
  <c r="W230"/>
  <c r="AN230" s="1"/>
  <c r="AO229"/>
  <c r="W229"/>
  <c r="AN229" s="1"/>
  <c r="AO228"/>
  <c r="W228"/>
  <c r="AN228" s="1"/>
  <c r="AO227"/>
  <c r="W227"/>
  <c r="AN227" s="1"/>
  <c r="AO226"/>
  <c r="W226"/>
  <c r="AN226" s="1"/>
  <c r="AO225"/>
  <c r="W225"/>
  <c r="AN225" s="1"/>
  <c r="AO224"/>
  <c r="W224"/>
  <c r="AN224" s="1"/>
  <c r="AO223"/>
  <c r="AN223"/>
  <c r="W223"/>
  <c r="AO222"/>
  <c r="W222"/>
  <c r="AN222" s="1"/>
  <c r="AO221"/>
  <c r="W221"/>
  <c r="AN221" s="1"/>
  <c r="AO220"/>
  <c r="W220"/>
  <c r="AN220" s="1"/>
  <c r="AO219"/>
  <c r="AN219"/>
  <c r="W219"/>
  <c r="AO218"/>
  <c r="W218"/>
  <c r="AQ217"/>
  <c r="AP217"/>
  <c r="AK217"/>
  <c r="AJ217"/>
  <c r="AI217"/>
  <c r="AH217"/>
  <c r="AG217"/>
  <c r="AF217"/>
  <c r="AE217"/>
  <c r="AD217"/>
  <c r="AC217"/>
  <c r="AB217"/>
  <c r="AA217"/>
  <c r="Z217"/>
  <c r="Y217"/>
  <c r="X217"/>
  <c r="V217"/>
  <c r="U217"/>
  <c r="T217"/>
  <c r="S217"/>
  <c r="R217"/>
  <c r="Q217"/>
  <c r="P217"/>
  <c r="O217"/>
  <c r="N217"/>
  <c r="M217"/>
  <c r="L217"/>
  <c r="K217"/>
  <c r="J217"/>
  <c r="I217"/>
  <c r="H217"/>
  <c r="G217"/>
  <c r="F217"/>
  <c r="AO216"/>
  <c r="W216"/>
  <c r="AN216" s="1"/>
  <c r="AO215"/>
  <c r="W215"/>
  <c r="AN215" s="1"/>
  <c r="AO214"/>
  <c r="W214"/>
  <c r="AN214" s="1"/>
  <c r="AO213"/>
  <c r="W213"/>
  <c r="AN213" s="1"/>
  <c r="AO212"/>
  <c r="W212"/>
  <c r="AN212" s="1"/>
  <c r="AO211"/>
  <c r="W211"/>
  <c r="AN211" s="1"/>
  <c r="AO210"/>
  <c r="W210"/>
  <c r="AN210" s="1"/>
  <c r="AO209"/>
  <c r="W209"/>
  <c r="AO208"/>
  <c r="W208"/>
  <c r="AN208" s="1"/>
  <c r="AQ207"/>
  <c r="AP207"/>
  <c r="AK207"/>
  <c r="AJ207"/>
  <c r="AI207"/>
  <c r="AH207"/>
  <c r="AG207"/>
  <c r="AF207"/>
  <c r="AE207"/>
  <c r="AD207"/>
  <c r="AC207"/>
  <c r="AB207"/>
  <c r="AA207"/>
  <c r="Z207"/>
  <c r="Y207"/>
  <c r="X207"/>
  <c r="V207"/>
  <c r="U207"/>
  <c r="T207"/>
  <c r="S207"/>
  <c r="R207"/>
  <c r="Q207"/>
  <c r="P207"/>
  <c r="O207"/>
  <c r="N207"/>
  <c r="M207"/>
  <c r="L207"/>
  <c r="K207"/>
  <c r="J207"/>
  <c r="I207"/>
  <c r="H207"/>
  <c r="G207"/>
  <c r="F207"/>
  <c r="AO206"/>
  <c r="W206"/>
  <c r="AN206" s="1"/>
  <c r="AO205"/>
  <c r="W205"/>
  <c r="AN205" s="1"/>
  <c r="AO204"/>
  <c r="W204"/>
  <c r="AN204" s="1"/>
  <c r="AO203"/>
  <c r="W203"/>
  <c r="AN203" s="1"/>
  <c r="AO202"/>
  <c r="W202"/>
  <c r="AN202" s="1"/>
  <c r="AO201"/>
  <c r="W201"/>
  <c r="AN201" s="1"/>
  <c r="AO200"/>
  <c r="W200"/>
  <c r="AN200" s="1"/>
  <c r="AO199"/>
  <c r="W199"/>
  <c r="AN199" s="1"/>
  <c r="AO198"/>
  <c r="W198"/>
  <c r="AN198" s="1"/>
  <c r="AO197"/>
  <c r="W197"/>
  <c r="AN197" s="1"/>
  <c r="AO196"/>
  <c r="W196"/>
  <c r="AN196" s="1"/>
  <c r="AO195"/>
  <c r="W195"/>
  <c r="AN195" s="1"/>
  <c r="AO194"/>
  <c r="W194"/>
  <c r="AN194" s="1"/>
  <c r="AO193"/>
  <c r="W193"/>
  <c r="AN193" s="1"/>
  <c r="AO192"/>
  <c r="W192"/>
  <c r="AN192" s="1"/>
  <c r="AO191"/>
  <c r="W191"/>
  <c r="AN191" s="1"/>
  <c r="AO190"/>
  <c r="W190"/>
  <c r="AN190" s="1"/>
  <c r="AO189"/>
  <c r="W189"/>
  <c r="AN189" s="1"/>
  <c r="AO188"/>
  <c r="W188"/>
  <c r="AN188" s="1"/>
  <c r="AO187"/>
  <c r="W187"/>
  <c r="AN187" s="1"/>
  <c r="AO186"/>
  <c r="W186"/>
  <c r="AN186" s="1"/>
  <c r="AO185"/>
  <c r="AN185"/>
  <c r="W185"/>
  <c r="AO184"/>
  <c r="W184"/>
  <c r="AN184" s="1"/>
  <c r="AO183"/>
  <c r="W183"/>
  <c r="AN183" s="1"/>
  <c r="AO182"/>
  <c r="W182"/>
  <c r="AN182" s="1"/>
  <c r="AO181"/>
  <c r="W181"/>
  <c r="AN181" s="1"/>
  <c r="AO180"/>
  <c r="W180"/>
  <c r="AN180" s="1"/>
  <c r="AO179"/>
  <c r="W179"/>
  <c r="AN179" s="1"/>
  <c r="AO178"/>
  <c r="W178"/>
  <c r="AN178" s="1"/>
  <c r="AO177"/>
  <c r="W177"/>
  <c r="AN177" s="1"/>
  <c r="AO176"/>
  <c r="W176"/>
  <c r="AN176" s="1"/>
  <c r="AO175"/>
  <c r="W175"/>
  <c r="AN175" s="1"/>
  <c r="AO174"/>
  <c r="W174"/>
  <c r="AN174" s="1"/>
  <c r="AO173"/>
  <c r="AN173"/>
  <c r="W173"/>
  <c r="AO172"/>
  <c r="W172"/>
  <c r="AN172" s="1"/>
  <c r="AO171"/>
  <c r="W171"/>
  <c r="AN171" s="1"/>
  <c r="AO170"/>
  <c r="AN170"/>
  <c r="W170"/>
  <c r="AO169"/>
  <c r="W169"/>
  <c r="AN169" s="1"/>
  <c r="AO168"/>
  <c r="W168"/>
  <c r="AN168" s="1"/>
  <c r="AO167"/>
  <c r="W167"/>
  <c r="AN167" s="1"/>
  <c r="AQ166"/>
  <c r="AP166"/>
  <c r="AK166"/>
  <c r="AJ166"/>
  <c r="AI166"/>
  <c r="AH166"/>
  <c r="AG166"/>
  <c r="AF166"/>
  <c r="AE166"/>
  <c r="AD166"/>
  <c r="AC166"/>
  <c r="AB166"/>
  <c r="AA166"/>
  <c r="Z166"/>
  <c r="Y166"/>
  <c r="X166"/>
  <c r="V166"/>
  <c r="U166"/>
  <c r="T166"/>
  <c r="S166"/>
  <c r="R166"/>
  <c r="Q166"/>
  <c r="P166"/>
  <c r="O166"/>
  <c r="N166"/>
  <c r="M166"/>
  <c r="L166"/>
  <c r="K166"/>
  <c r="J166"/>
  <c r="I166"/>
  <c r="H166"/>
  <c r="G166"/>
  <c r="F166"/>
  <c r="AO165"/>
  <c r="W165"/>
  <c r="AN165" s="1"/>
  <c r="AO164"/>
  <c r="W164"/>
  <c r="AN164" s="1"/>
  <c r="AO163"/>
  <c r="W163"/>
  <c r="AN163" s="1"/>
  <c r="AO162"/>
  <c r="W162"/>
  <c r="AN162" s="1"/>
  <c r="AO161"/>
  <c r="W161"/>
  <c r="AN161" s="1"/>
  <c r="AO160"/>
  <c r="W160"/>
  <c r="AN160" s="1"/>
  <c r="AO159"/>
  <c r="W159"/>
  <c r="AN159" s="1"/>
  <c r="AO158"/>
  <c r="AN158"/>
  <c r="W158"/>
  <c r="AO157"/>
  <c r="W157"/>
  <c r="AN157" s="1"/>
  <c r="AO156"/>
  <c r="W156"/>
  <c r="AN156" s="1"/>
  <c r="AO155"/>
  <c r="W155"/>
  <c r="AN155" s="1"/>
  <c r="AO154"/>
  <c r="W154"/>
  <c r="AN154" s="1"/>
  <c r="AO153"/>
  <c r="W153"/>
  <c r="AN153" s="1"/>
  <c r="AO152"/>
  <c r="AN152"/>
  <c r="W152"/>
  <c r="AO151"/>
  <c r="W151"/>
  <c r="AN151" s="1"/>
  <c r="AO150"/>
  <c r="W150"/>
  <c r="AN150" s="1"/>
  <c r="AO149"/>
  <c r="W149"/>
  <c r="AN149" s="1"/>
  <c r="AO148"/>
  <c r="W148"/>
  <c r="AN148" s="1"/>
  <c r="AO147"/>
  <c r="W147"/>
  <c r="AQ146"/>
  <c r="AP146"/>
  <c r="AK146"/>
  <c r="AJ146"/>
  <c r="AI146"/>
  <c r="AH146"/>
  <c r="AG146"/>
  <c r="AF146"/>
  <c r="AE146"/>
  <c r="AD146"/>
  <c r="AC146"/>
  <c r="AB146"/>
  <c r="AA146"/>
  <c r="Z146"/>
  <c r="Y146"/>
  <c r="X146"/>
  <c r="V146"/>
  <c r="U146"/>
  <c r="T146"/>
  <c r="S146"/>
  <c r="R146"/>
  <c r="Q146"/>
  <c r="P146"/>
  <c r="O146"/>
  <c r="N146"/>
  <c r="M146"/>
  <c r="L146"/>
  <c r="K146"/>
  <c r="J146"/>
  <c r="I146"/>
  <c r="H146"/>
  <c r="G146"/>
  <c r="F146"/>
  <c r="AO145"/>
  <c r="W145"/>
  <c r="AN145" s="1"/>
  <c r="AO144"/>
  <c r="W144"/>
  <c r="AN144" s="1"/>
  <c r="AO143"/>
  <c r="W143"/>
  <c r="AN143" s="1"/>
  <c r="AO142"/>
  <c r="W142"/>
  <c r="AN142" s="1"/>
  <c r="AO141"/>
  <c r="W141"/>
  <c r="AN141" s="1"/>
  <c r="AO140"/>
  <c r="W140"/>
  <c r="AN140" s="1"/>
  <c r="AO139"/>
  <c r="W139"/>
  <c r="AN139" s="1"/>
  <c r="AO138"/>
  <c r="W138"/>
  <c r="AN138" s="1"/>
  <c r="AO137"/>
  <c r="AN137"/>
  <c r="W137"/>
  <c r="AO136"/>
  <c r="W136"/>
  <c r="AN136" s="1"/>
  <c r="AO135"/>
  <c r="W135"/>
  <c r="AN135" s="1"/>
  <c r="AO134"/>
  <c r="W134"/>
  <c r="AQ133"/>
  <c r="AP133"/>
  <c r="AK133"/>
  <c r="AJ133"/>
  <c r="AI133"/>
  <c r="AH133"/>
  <c r="AF133"/>
  <c r="AE133"/>
  <c r="AD133"/>
  <c r="AC133"/>
  <c r="AB133"/>
  <c r="Z133"/>
  <c r="Y133"/>
  <c r="X133"/>
  <c r="V133"/>
  <c r="U133"/>
  <c r="T133"/>
  <c r="S133"/>
  <c r="R133"/>
  <c r="Q133"/>
  <c r="P133"/>
  <c r="O133"/>
  <c r="N133"/>
  <c r="M133"/>
  <c r="L133"/>
  <c r="K133"/>
  <c r="J133"/>
  <c r="I133"/>
  <c r="H133"/>
  <c r="G133"/>
  <c r="F133"/>
  <c r="D133"/>
  <c r="AO132"/>
  <c r="AG132"/>
  <c r="AA132"/>
  <c r="AO131"/>
  <c r="AG131"/>
  <c r="AA131"/>
  <c r="AO130"/>
  <c r="AG130"/>
  <c r="AA130"/>
  <c r="AO129"/>
  <c r="AG129"/>
  <c r="AA129"/>
  <c r="AO128"/>
  <c r="AG128"/>
  <c r="AA128"/>
  <c r="AO127"/>
  <c r="AG127"/>
  <c r="AA127"/>
  <c r="AO126"/>
  <c r="AG126"/>
  <c r="AA126"/>
  <c r="AO125"/>
  <c r="AG125"/>
  <c r="AA125"/>
  <c r="AQ124"/>
  <c r="AP124"/>
  <c r="AK124"/>
  <c r="AJ124"/>
  <c r="AI124"/>
  <c r="AH124"/>
  <c r="AG124"/>
  <c r="AF124"/>
  <c r="AE124"/>
  <c r="AD124"/>
  <c r="AC124"/>
  <c r="AB124"/>
  <c r="AA124"/>
  <c r="Z124"/>
  <c r="Y124"/>
  <c r="X124"/>
  <c r="V124"/>
  <c r="U124"/>
  <c r="T124"/>
  <c r="S124"/>
  <c r="R124"/>
  <c r="Q124"/>
  <c r="P124"/>
  <c r="O124"/>
  <c r="N124"/>
  <c r="M124"/>
  <c r="L124"/>
  <c r="K124"/>
  <c r="J124"/>
  <c r="I124"/>
  <c r="H124"/>
  <c r="G124"/>
  <c r="F124"/>
  <c r="AO123"/>
  <c r="W123"/>
  <c r="AN123" s="1"/>
  <c r="AO122"/>
  <c r="W122"/>
  <c r="AN122" s="1"/>
  <c r="AO121"/>
  <c r="W121"/>
  <c r="AN121" s="1"/>
  <c r="AO120"/>
  <c r="W120"/>
  <c r="AN120" s="1"/>
  <c r="AO119"/>
  <c r="W119"/>
  <c r="AN119" s="1"/>
  <c r="AO118"/>
  <c r="AN118"/>
  <c r="W118"/>
  <c r="AO117"/>
  <c r="W117"/>
  <c r="AN117" s="1"/>
  <c r="AO116"/>
  <c r="W116"/>
  <c r="AN116" s="1"/>
  <c r="AO115"/>
  <c r="W115"/>
  <c r="AN115" s="1"/>
  <c r="AO114"/>
  <c r="W114"/>
  <c r="AN114" s="1"/>
  <c r="AO113"/>
  <c r="W113"/>
  <c r="AN113" s="1"/>
  <c r="AO112"/>
  <c r="AN112"/>
  <c r="W112"/>
  <c r="AO111"/>
  <c r="W111"/>
  <c r="AN111" s="1"/>
  <c r="AO110"/>
  <c r="W110"/>
  <c r="AN110" s="1"/>
  <c r="AO109"/>
  <c r="W109"/>
  <c r="AO108"/>
  <c r="W108"/>
  <c r="AN108" s="1"/>
  <c r="AO107"/>
  <c r="W107"/>
  <c r="AN107" s="1"/>
  <c r="AO106"/>
  <c r="W106"/>
  <c r="AN106" s="1"/>
  <c r="AQ105"/>
  <c r="AP105"/>
  <c r="AJ105"/>
  <c r="AI105"/>
  <c r="AH105"/>
  <c r="AG105"/>
  <c r="AF105"/>
  <c r="AE105"/>
  <c r="AD105"/>
  <c r="AC105"/>
  <c r="AB105"/>
  <c r="AA105"/>
  <c r="Z105"/>
  <c r="Y105"/>
  <c r="X105"/>
  <c r="V105"/>
  <c r="U105"/>
  <c r="T105"/>
  <c r="S105"/>
  <c r="R105"/>
  <c r="Q105"/>
  <c r="P105"/>
  <c r="O105"/>
  <c r="N105"/>
  <c r="M105"/>
  <c r="L105"/>
  <c r="K105"/>
  <c r="J105"/>
  <c r="I105"/>
  <c r="H105"/>
  <c r="G105"/>
  <c r="F105"/>
  <c r="AO101"/>
  <c r="W101"/>
  <c r="AN101" s="1"/>
  <c r="AO100"/>
  <c r="W100"/>
  <c r="AN100" s="1"/>
  <c r="AO99"/>
  <c r="W99"/>
  <c r="AN99" s="1"/>
  <c r="AO98"/>
  <c r="W98"/>
  <c r="AN98" s="1"/>
  <c r="AO97"/>
  <c r="AN97"/>
  <c r="W97"/>
  <c r="AO96"/>
  <c r="W96"/>
  <c r="AN96" s="1"/>
  <c r="AO95"/>
  <c r="W95"/>
  <c r="AN95" s="1"/>
  <c r="AQ94"/>
  <c r="AP94"/>
  <c r="AK94"/>
  <c r="AJ94"/>
  <c r="AI94"/>
  <c r="AH94"/>
  <c r="AG94"/>
  <c r="AF94"/>
  <c r="AE94"/>
  <c r="AD94"/>
  <c r="AC94"/>
  <c r="AB94"/>
  <c r="AA94"/>
  <c r="Z94"/>
  <c r="Y94"/>
  <c r="X94"/>
  <c r="V94"/>
  <c r="U94"/>
  <c r="T94"/>
  <c r="S94"/>
  <c r="R94"/>
  <c r="Q94"/>
  <c r="P94"/>
  <c r="O94"/>
  <c r="N94"/>
  <c r="M94"/>
  <c r="L94"/>
  <c r="K94"/>
  <c r="J94"/>
  <c r="I94"/>
  <c r="H94"/>
  <c r="G94"/>
  <c r="F94"/>
  <c r="D94"/>
  <c r="AO93"/>
  <c r="W93"/>
  <c r="AN93" s="1"/>
  <c r="AO92"/>
  <c r="W92"/>
  <c r="AN92" s="1"/>
  <c r="AO91"/>
  <c r="W91"/>
  <c r="AN91" s="1"/>
  <c r="AO90"/>
  <c r="W90"/>
  <c r="AN90" s="1"/>
  <c r="AO89"/>
  <c r="W89"/>
  <c r="AN89" s="1"/>
  <c r="AO88"/>
  <c r="W88"/>
  <c r="AN88" s="1"/>
  <c r="AO87"/>
  <c r="W87"/>
  <c r="AN87" s="1"/>
  <c r="AO86"/>
  <c r="W86"/>
  <c r="AN86" s="1"/>
  <c r="AO85"/>
  <c r="AN85"/>
  <c r="W85"/>
  <c r="AO84"/>
  <c r="W84"/>
  <c r="AN84" s="1"/>
  <c r="AO83"/>
  <c r="W83"/>
  <c r="AN83" s="1"/>
  <c r="AO82"/>
  <c r="AN82"/>
  <c r="W82"/>
  <c r="AO81"/>
  <c r="W81"/>
  <c r="AN81" s="1"/>
  <c r="AO80"/>
  <c r="W80"/>
  <c r="AN80" s="1"/>
  <c r="AO79"/>
  <c r="W79"/>
  <c r="AN79" s="1"/>
  <c r="AO78"/>
  <c r="W78"/>
  <c r="AN78" s="1"/>
  <c r="AO77"/>
  <c r="W77"/>
  <c r="AN77" s="1"/>
  <c r="AQ76"/>
  <c r="AP76"/>
  <c r="AK76"/>
  <c r="AJ76"/>
  <c r="AI76"/>
  <c r="AH76"/>
  <c r="AG76"/>
  <c r="AF76"/>
  <c r="AE76"/>
  <c r="AD76"/>
  <c r="AC76"/>
  <c r="AB76"/>
  <c r="AA76"/>
  <c r="Z76"/>
  <c r="Y76"/>
  <c r="X76"/>
  <c r="V76"/>
  <c r="U76"/>
  <c r="T76"/>
  <c r="S76"/>
  <c r="R76"/>
  <c r="Q76"/>
  <c r="P76"/>
  <c r="O76"/>
  <c r="N76"/>
  <c r="M76"/>
  <c r="L76"/>
  <c r="K76"/>
  <c r="J76"/>
  <c r="I76"/>
  <c r="H76"/>
  <c r="G76"/>
  <c r="F76"/>
  <c r="AO75"/>
  <c r="W75"/>
  <c r="AN75" s="1"/>
  <c r="AO74"/>
  <c r="W74"/>
  <c r="AN74" s="1"/>
  <c r="AO73"/>
  <c r="W73"/>
  <c r="AN73" s="1"/>
  <c r="AO72"/>
  <c r="W72"/>
  <c r="AN72" s="1"/>
  <c r="AO71"/>
  <c r="W71"/>
  <c r="AN71" s="1"/>
  <c r="AO70"/>
  <c r="W70"/>
  <c r="AN70" s="1"/>
  <c r="AO69"/>
  <c r="W69"/>
  <c r="AN69" s="1"/>
  <c r="AO68"/>
  <c r="W68"/>
  <c r="AN68" s="1"/>
  <c r="AO67"/>
  <c r="W67"/>
  <c r="AN67" s="1"/>
  <c r="AO66"/>
  <c r="W66"/>
  <c r="AN66" s="1"/>
  <c r="AO65"/>
  <c r="W65"/>
  <c r="AO64"/>
  <c r="W64"/>
  <c r="AN64" s="1"/>
  <c r="AO63"/>
  <c r="W63"/>
  <c r="AN63" s="1"/>
  <c r="AQ62"/>
  <c r="AP62"/>
  <c r="AJ62"/>
  <c r="AI62"/>
  <c r="AH62"/>
  <c r="AF62"/>
  <c r="AE62"/>
  <c r="AD62"/>
  <c r="AC62"/>
  <c r="AB62"/>
  <c r="Z62"/>
  <c r="Y62"/>
  <c r="X62"/>
  <c r="V62"/>
  <c r="U62"/>
  <c r="T62"/>
  <c r="S62"/>
  <c r="R62"/>
  <c r="Q62"/>
  <c r="P62"/>
  <c r="O62"/>
  <c r="N62"/>
  <c r="M62"/>
  <c r="L62"/>
  <c r="K62"/>
  <c r="J62"/>
  <c r="I62"/>
  <c r="H62"/>
  <c r="G62"/>
  <c r="F62"/>
  <c r="AO61"/>
  <c r="AG61"/>
  <c r="AA61"/>
  <c r="AO60"/>
  <c r="AG60"/>
  <c r="AA60"/>
  <c r="AO59"/>
  <c r="AG59"/>
  <c r="AA59"/>
  <c r="AO58"/>
  <c r="AG58"/>
  <c r="AA58"/>
  <c r="AO57"/>
  <c r="AG57"/>
  <c r="AA57"/>
  <c r="AO56"/>
  <c r="AG56"/>
  <c r="AA56"/>
  <c r="AO55"/>
  <c r="AG55"/>
  <c r="AA55"/>
  <c r="AO54"/>
  <c r="AG54"/>
  <c r="AA54"/>
  <c r="AO53"/>
  <c r="AG53"/>
  <c r="AA53"/>
  <c r="AO52"/>
  <c r="AG52"/>
  <c r="AA52"/>
  <c r="AO51"/>
  <c r="AG51"/>
  <c r="W51" s="1"/>
  <c r="AN51" s="1"/>
  <c r="AA51"/>
  <c r="AO50"/>
  <c r="AG50"/>
  <c r="AA50"/>
  <c r="AQ49"/>
  <c r="AP49"/>
  <c r="AK49"/>
  <c r="AJ49"/>
  <c r="AI49"/>
  <c r="AH49"/>
  <c r="AG49"/>
  <c r="AF49"/>
  <c r="AE49"/>
  <c r="AD49"/>
  <c r="AC49"/>
  <c r="AB49"/>
  <c r="AA49"/>
  <c r="Z49"/>
  <c r="Y49"/>
  <c r="X49"/>
  <c r="V49"/>
  <c r="U49"/>
  <c r="T49"/>
  <c r="S49"/>
  <c r="R49"/>
  <c r="Q49"/>
  <c r="P49"/>
  <c r="O49"/>
  <c r="N49"/>
  <c r="M49"/>
  <c r="L49"/>
  <c r="K49"/>
  <c r="J49"/>
  <c r="I49"/>
  <c r="H49"/>
  <c r="G49"/>
  <c r="F49"/>
  <c r="W48"/>
  <c r="AO47"/>
  <c r="W47"/>
  <c r="AN47" s="1"/>
  <c r="AO46"/>
  <c r="W46"/>
  <c r="AN46" s="1"/>
  <c r="AO45"/>
  <c r="W45"/>
  <c r="AN45" s="1"/>
  <c r="AO44"/>
  <c r="W44"/>
  <c r="AN44" s="1"/>
  <c r="AO43"/>
  <c r="W43"/>
  <c r="AN43" s="1"/>
  <c r="AO42"/>
  <c r="W42"/>
  <c r="AN42" s="1"/>
  <c r="AO41"/>
  <c r="W41"/>
  <c r="AN41" s="1"/>
  <c r="AQ40"/>
  <c r="AP40"/>
  <c r="AK40"/>
  <c r="AJ40"/>
  <c r="AI40"/>
  <c r="AH40"/>
  <c r="AG40"/>
  <c r="AF40"/>
  <c r="AE40"/>
  <c r="AD40"/>
  <c r="AC40"/>
  <c r="AB40"/>
  <c r="AA40"/>
  <c r="Z40"/>
  <c r="Y40"/>
  <c r="X40"/>
  <c r="V40"/>
  <c r="U40"/>
  <c r="T40"/>
  <c r="S40"/>
  <c r="R40"/>
  <c r="Q40"/>
  <c r="P40"/>
  <c r="O40"/>
  <c r="N40"/>
  <c r="M40"/>
  <c r="L40"/>
  <c r="K40"/>
  <c r="J40"/>
  <c r="I40"/>
  <c r="H40"/>
  <c r="G40"/>
  <c r="F40"/>
  <c r="D40"/>
  <c r="AO39"/>
  <c r="W39"/>
  <c r="AN39" s="1"/>
  <c r="AO38"/>
  <c r="W38"/>
  <c r="AN38" s="1"/>
  <c r="AO37"/>
  <c r="W37"/>
  <c r="AN37" s="1"/>
  <c r="AO36"/>
  <c r="W36"/>
  <c r="AN36" s="1"/>
  <c r="AO35"/>
  <c r="W35"/>
  <c r="AN35" s="1"/>
  <c r="AO34"/>
  <c r="W34"/>
  <c r="AN34" s="1"/>
  <c r="AO33"/>
  <c r="W33"/>
  <c r="AN33" s="1"/>
  <c r="AO32"/>
  <c r="W32"/>
  <c r="AN32" s="1"/>
  <c r="AO31"/>
  <c r="W31"/>
  <c r="AN31" s="1"/>
  <c r="AO30"/>
  <c r="W30"/>
  <c r="AN30" s="1"/>
  <c r="AO29"/>
  <c r="W29"/>
  <c r="AN29" s="1"/>
  <c r="AO28"/>
  <c r="W28"/>
  <c r="AN28" s="1"/>
  <c r="AO27"/>
  <c r="W27"/>
  <c r="AN27" s="1"/>
  <c r="AO26"/>
  <c r="W26"/>
  <c r="AO25"/>
  <c r="W25"/>
  <c r="AN25" s="1"/>
  <c r="AQ24"/>
  <c r="AP24"/>
  <c r="AJ24"/>
  <c r="AI24"/>
  <c r="AH24"/>
  <c r="AF24"/>
  <c r="AE24"/>
  <c r="AD24"/>
  <c r="AC24"/>
  <c r="AB24"/>
  <c r="Z24"/>
  <c r="Y24"/>
  <c r="X24"/>
  <c r="V24"/>
  <c r="U24"/>
  <c r="T24"/>
  <c r="S24"/>
  <c r="R24"/>
  <c r="Q24"/>
  <c r="P24"/>
  <c r="O24"/>
  <c r="N24"/>
  <c r="M24"/>
  <c r="L24"/>
  <c r="K24"/>
  <c r="J24"/>
  <c r="I24"/>
  <c r="H24"/>
  <c r="G24"/>
  <c r="F24"/>
  <c r="AO23"/>
  <c r="AG23"/>
  <c r="AA23"/>
  <c r="AO22"/>
  <c r="AG22"/>
  <c r="AA22"/>
  <c r="AO21"/>
  <c r="AG21"/>
  <c r="AA21"/>
  <c r="AO20"/>
  <c r="AG20"/>
  <c r="AA20"/>
  <c r="AO19"/>
  <c r="AG19"/>
  <c r="AA19"/>
  <c r="AO18"/>
  <c r="AG18"/>
  <c r="AA18"/>
  <c r="AG17"/>
  <c r="AA17"/>
  <c r="AO16"/>
  <c r="AG16"/>
  <c r="AA16"/>
  <c r="AO15"/>
  <c r="AG15"/>
  <c r="AA15"/>
  <c r="AO14"/>
  <c r="AG14"/>
  <c r="AA14"/>
  <c r="AO13"/>
  <c r="AG13"/>
  <c r="AA13"/>
  <c r="AO12"/>
  <c r="AG12"/>
  <c r="AA12"/>
  <c r="AO11"/>
  <c r="AG11"/>
  <c r="AA11"/>
  <c r="AO10"/>
  <c r="AG10"/>
  <c r="AA10"/>
  <c r="AK309" i="5"/>
  <c r="W18" i="8" l="1"/>
  <c r="AN18" s="1"/>
  <c r="W53"/>
  <c r="AN53" s="1"/>
  <c r="W58"/>
  <c r="AN58" s="1"/>
  <c r="W334"/>
  <c r="AN334" s="1"/>
  <c r="W22"/>
  <c r="AN22" s="1"/>
  <c r="W130"/>
  <c r="AN130" s="1"/>
  <c r="W332"/>
  <c r="W23"/>
  <c r="AN23" s="1"/>
  <c r="W55"/>
  <c r="AN55" s="1"/>
  <c r="W125"/>
  <c r="AN125" s="1"/>
  <c r="W129"/>
  <c r="AN129" s="1"/>
  <c r="AG24"/>
  <c r="W20"/>
  <c r="AN20" s="1"/>
  <c r="AO62"/>
  <c r="AQ54" s="1"/>
  <c r="W52"/>
  <c r="AN52" s="1"/>
  <c r="W126"/>
  <c r="AN126" s="1"/>
  <c r="W131"/>
  <c r="AN131" s="1"/>
  <c r="W166"/>
  <c r="W338"/>
  <c r="AN338" s="1"/>
  <c r="W342"/>
  <c r="AN342" s="1"/>
  <c r="W346"/>
  <c r="AN346" s="1"/>
  <c r="W12"/>
  <c r="AN12" s="1"/>
  <c r="W16"/>
  <c r="AN16" s="1"/>
  <c r="W40"/>
  <c r="W59"/>
  <c r="AN59" s="1"/>
  <c r="W345"/>
  <c r="AN345" s="1"/>
  <c r="W14"/>
  <c r="AN14" s="1"/>
  <c r="AN105"/>
  <c r="AP97" s="1"/>
  <c r="AO217"/>
  <c r="AQ213" s="1"/>
  <c r="AG309"/>
  <c r="W273"/>
  <c r="AN273" s="1"/>
  <c r="AA309"/>
  <c r="W277"/>
  <c r="AN277" s="1"/>
  <c r="W281"/>
  <c r="AN281" s="1"/>
  <c r="W285"/>
  <c r="AN285" s="1"/>
  <c r="W289"/>
  <c r="AN289" s="1"/>
  <c r="W293"/>
  <c r="AN293" s="1"/>
  <c r="W297"/>
  <c r="AN297" s="1"/>
  <c r="W301"/>
  <c r="AN301" s="1"/>
  <c r="W335"/>
  <c r="AN335" s="1"/>
  <c r="W336"/>
  <c r="AN336" s="1"/>
  <c r="W344"/>
  <c r="AN344" s="1"/>
  <c r="K408"/>
  <c r="S408"/>
  <c r="AA407"/>
  <c r="AA24"/>
  <c r="W15"/>
  <c r="AN15" s="1"/>
  <c r="W19"/>
  <c r="AN19" s="1"/>
  <c r="AA133"/>
  <c r="W274"/>
  <c r="AN274" s="1"/>
  <c r="W278"/>
  <c r="AN278" s="1"/>
  <c r="W282"/>
  <c r="AN282" s="1"/>
  <c r="W290"/>
  <c r="AN290" s="1"/>
  <c r="W294"/>
  <c r="AN294" s="1"/>
  <c r="W302"/>
  <c r="AN302" s="1"/>
  <c r="W341"/>
  <c r="AN341" s="1"/>
  <c r="AA347"/>
  <c r="W355"/>
  <c r="AN394"/>
  <c r="AP385" s="1"/>
  <c r="W13"/>
  <c r="AN13" s="1"/>
  <c r="AN26"/>
  <c r="AN40" s="1"/>
  <c r="AG62"/>
  <c r="W57"/>
  <c r="AN57" s="1"/>
  <c r="AO76"/>
  <c r="AQ71" s="1"/>
  <c r="W76"/>
  <c r="AO94"/>
  <c r="AQ79" s="1"/>
  <c r="W105"/>
  <c r="AG133"/>
  <c r="AN147"/>
  <c r="AN166" s="1"/>
  <c r="AP152" s="1"/>
  <c r="AO255"/>
  <c r="AQ250" s="1"/>
  <c r="W272"/>
  <c r="AN272" s="1"/>
  <c r="W276"/>
  <c r="AN276" s="1"/>
  <c r="W280"/>
  <c r="AN280" s="1"/>
  <c r="W284"/>
  <c r="AN284" s="1"/>
  <c r="W288"/>
  <c r="AN288" s="1"/>
  <c r="W292"/>
  <c r="AN292" s="1"/>
  <c r="W296"/>
  <c r="AN296" s="1"/>
  <c r="W300"/>
  <c r="AN300" s="1"/>
  <c r="W304"/>
  <c r="AN304" s="1"/>
  <c r="W305"/>
  <c r="AN305" s="1"/>
  <c r="W306"/>
  <c r="AN306" s="1"/>
  <c r="W307"/>
  <c r="AN307" s="1"/>
  <c r="W308"/>
  <c r="AN308" s="1"/>
  <c r="AN310"/>
  <c r="AN332" s="1"/>
  <c r="W333"/>
  <c r="AN333" s="1"/>
  <c r="W339"/>
  <c r="AN339" s="1"/>
  <c r="W340"/>
  <c r="AN340" s="1"/>
  <c r="G408"/>
  <c r="O408"/>
  <c r="AO40"/>
  <c r="AQ32" s="1"/>
  <c r="AO49"/>
  <c r="AQ45" s="1"/>
  <c r="W54"/>
  <c r="AN54" s="1"/>
  <c r="W60"/>
  <c r="AN60" s="1"/>
  <c r="W132"/>
  <c r="AN132" s="1"/>
  <c r="AO146"/>
  <c r="AQ145" s="1"/>
  <c r="W286"/>
  <c r="AN286" s="1"/>
  <c r="W298"/>
  <c r="AN298" s="1"/>
  <c r="AE408"/>
  <c r="AO407"/>
  <c r="AQ399" s="1"/>
  <c r="W11"/>
  <c r="AN11" s="1"/>
  <c r="W17"/>
  <c r="W21"/>
  <c r="AN21" s="1"/>
  <c r="W50"/>
  <c r="W56"/>
  <c r="AN56" s="1"/>
  <c r="W61"/>
  <c r="AN61" s="1"/>
  <c r="AO124"/>
  <c r="AQ115" s="1"/>
  <c r="W124"/>
  <c r="AO133"/>
  <c r="AQ125" s="1"/>
  <c r="W128"/>
  <c r="AN128" s="1"/>
  <c r="W146"/>
  <c r="AO166"/>
  <c r="AQ163" s="1"/>
  <c r="AO270"/>
  <c r="AQ266" s="1"/>
  <c r="W275"/>
  <c r="AN275" s="1"/>
  <c r="W279"/>
  <c r="AN279" s="1"/>
  <c r="W283"/>
  <c r="AN283" s="1"/>
  <c r="W287"/>
  <c r="AN287" s="1"/>
  <c r="W291"/>
  <c r="AN291" s="1"/>
  <c r="W295"/>
  <c r="AN295" s="1"/>
  <c r="W299"/>
  <c r="AN299" s="1"/>
  <c r="W303"/>
  <c r="AN303" s="1"/>
  <c r="W337"/>
  <c r="AN337" s="1"/>
  <c r="W343"/>
  <c r="AN343" s="1"/>
  <c r="AI408"/>
  <c r="AN355"/>
  <c r="AP352" s="1"/>
  <c r="W368"/>
  <c r="AO382"/>
  <c r="AQ370" s="1"/>
  <c r="AG407"/>
  <c r="AQ251"/>
  <c r="AQ36"/>
  <c r="AQ41"/>
  <c r="AQ46"/>
  <c r="AQ42"/>
  <c r="AQ87"/>
  <c r="AQ83"/>
  <c r="AP99"/>
  <c r="AQ141"/>
  <c r="AQ137"/>
  <c r="AQ134"/>
  <c r="AQ37"/>
  <c r="AN94"/>
  <c r="AP79" s="1"/>
  <c r="AN50"/>
  <c r="AQ112"/>
  <c r="AQ113"/>
  <c r="AQ128"/>
  <c r="AQ161"/>
  <c r="AQ164"/>
  <c r="AQ153"/>
  <c r="AQ90"/>
  <c r="AP98"/>
  <c r="W217"/>
  <c r="AN209"/>
  <c r="AN217" s="1"/>
  <c r="AO246"/>
  <c r="AQ222" s="1"/>
  <c r="AQ264"/>
  <c r="AQ379"/>
  <c r="W407"/>
  <c r="AN395"/>
  <c r="AQ405"/>
  <c r="AQ397"/>
  <c r="AQ395"/>
  <c r="AQ408"/>
  <c r="AQ400"/>
  <c r="AO24"/>
  <c r="AQ20" s="1"/>
  <c r="W49"/>
  <c r="W94"/>
  <c r="AO105"/>
  <c r="AQ96" s="1"/>
  <c r="W207"/>
  <c r="H408"/>
  <c r="P408"/>
  <c r="T408"/>
  <c r="AK408"/>
  <c r="AQ31"/>
  <c r="AN49"/>
  <c r="AP44" s="1"/>
  <c r="AQ30"/>
  <c r="AQ44"/>
  <c r="AA62"/>
  <c r="AQ136"/>
  <c r="AQ147"/>
  <c r="AQ151"/>
  <c r="AQ159"/>
  <c r="AN207"/>
  <c r="AP171" s="1"/>
  <c r="AQ215"/>
  <c r="W270"/>
  <c r="AO272"/>
  <c r="AO273"/>
  <c r="AO274"/>
  <c r="AO275"/>
  <c r="AO276"/>
  <c r="AO277"/>
  <c r="AO278"/>
  <c r="AO279"/>
  <c r="AO280"/>
  <c r="AO281"/>
  <c r="AO282"/>
  <c r="AO283"/>
  <c r="AO284"/>
  <c r="AO285"/>
  <c r="AO286"/>
  <c r="AO287"/>
  <c r="AO288"/>
  <c r="AO289"/>
  <c r="AO290"/>
  <c r="AO291"/>
  <c r="AO292"/>
  <c r="AO293"/>
  <c r="AO294"/>
  <c r="AO295"/>
  <c r="AO296"/>
  <c r="AO297"/>
  <c r="AO298"/>
  <c r="AO299"/>
  <c r="AO300"/>
  <c r="AO301"/>
  <c r="AO302"/>
  <c r="AO303"/>
  <c r="AO347"/>
  <c r="AQ342" s="1"/>
  <c r="F408"/>
  <c r="J408"/>
  <c r="N408"/>
  <c r="R408"/>
  <c r="V408"/>
  <c r="AP389"/>
  <c r="L408"/>
  <c r="AC408"/>
  <c r="AQ35"/>
  <c r="AQ39"/>
  <c r="W10"/>
  <c r="AQ38"/>
  <c r="AQ25"/>
  <c r="AQ29"/>
  <c r="AQ43"/>
  <c r="AN65"/>
  <c r="AN76" s="1"/>
  <c r="AQ81"/>
  <c r="AP96"/>
  <c r="AN109"/>
  <c r="AN124" s="1"/>
  <c r="AQ114"/>
  <c r="AN134"/>
  <c r="AQ139"/>
  <c r="AQ143"/>
  <c r="W246"/>
  <c r="AG347"/>
  <c r="AO394"/>
  <c r="AQ390" s="1"/>
  <c r="I408"/>
  <c r="M408"/>
  <c r="Q408"/>
  <c r="U408"/>
  <c r="AD408"/>
  <c r="AH408"/>
  <c r="AP408"/>
  <c r="AP410" s="1"/>
  <c r="AP390"/>
  <c r="AP386"/>
  <c r="AP391"/>
  <c r="AP387"/>
  <c r="AP383"/>
  <c r="AP392"/>
  <c r="AP388"/>
  <c r="AP384"/>
  <c r="AQ158"/>
  <c r="W255"/>
  <c r="AN247"/>
  <c r="AN255" s="1"/>
  <c r="AP249" s="1"/>
  <c r="Z309"/>
  <c r="Z408" s="1"/>
  <c r="W271"/>
  <c r="AO355"/>
  <c r="AQ350" s="1"/>
  <c r="AO368"/>
  <c r="AQ357" s="1"/>
  <c r="AN369"/>
  <c r="W382"/>
  <c r="Y408"/>
  <c r="W127"/>
  <c r="AN127" s="1"/>
  <c r="AO207"/>
  <c r="AQ174" s="1"/>
  <c r="AO332"/>
  <c r="AQ323" s="1"/>
  <c r="W394"/>
  <c r="X408"/>
  <c r="AB408"/>
  <c r="AF408"/>
  <c r="AJ408"/>
  <c r="AN218"/>
  <c r="AN246" s="1"/>
  <c r="AP229" s="1"/>
  <c r="AQ219"/>
  <c r="AQ223"/>
  <c r="AN256"/>
  <c r="AN356"/>
  <c r="AN368" s="1"/>
  <c r="AP360" s="1"/>
  <c r="AQ216" l="1"/>
  <c r="AQ66"/>
  <c r="AQ265"/>
  <c r="AP86"/>
  <c r="AQ346"/>
  <c r="AQ126"/>
  <c r="AQ402"/>
  <c r="AQ403"/>
  <c r="AQ160"/>
  <c r="AQ58"/>
  <c r="AQ47"/>
  <c r="AS49" s="1"/>
  <c r="AQ64"/>
  <c r="AP100"/>
  <c r="AP350"/>
  <c r="AQ211"/>
  <c r="AQ214"/>
  <c r="AQ258"/>
  <c r="AQ52"/>
  <c r="AQ267"/>
  <c r="AQ364"/>
  <c r="AQ56"/>
  <c r="AQ61"/>
  <c r="AQ85"/>
  <c r="AQ60"/>
  <c r="AQ33"/>
  <c r="AQ55"/>
  <c r="AQ234"/>
  <c r="AQ376"/>
  <c r="AQ82"/>
  <c r="AQ53"/>
  <c r="AQ57"/>
  <c r="AQ88"/>
  <c r="AQ28"/>
  <c r="AG408"/>
  <c r="AQ312"/>
  <c r="AQ51"/>
  <c r="AQ50"/>
  <c r="AQ235"/>
  <c r="AQ361"/>
  <c r="AQ239"/>
  <c r="AQ226"/>
  <c r="AQ356"/>
  <c r="AQ381"/>
  <c r="AQ238"/>
  <c r="AQ59"/>
  <c r="AQ34"/>
  <c r="AQ27"/>
  <c r="AQ242"/>
  <c r="AQ26"/>
  <c r="AP82"/>
  <c r="AQ84"/>
  <c r="AQ86"/>
  <c r="AP315"/>
  <c r="AP329"/>
  <c r="AP320"/>
  <c r="AP319"/>
  <c r="AQ177"/>
  <c r="AQ74"/>
  <c r="AQ369"/>
  <c r="AQ118"/>
  <c r="AQ70"/>
  <c r="AQ375"/>
  <c r="AQ378"/>
  <c r="AQ123"/>
  <c r="AQ109"/>
  <c r="W62"/>
  <c r="AP95"/>
  <c r="AQ73"/>
  <c r="AQ178"/>
  <c r="AQ210"/>
  <c r="AQ391"/>
  <c r="AQ373"/>
  <c r="AQ150"/>
  <c r="AQ209"/>
  <c r="AQ156"/>
  <c r="AQ140"/>
  <c r="AQ398"/>
  <c r="AQ401"/>
  <c r="AQ371"/>
  <c r="AQ374"/>
  <c r="AQ155"/>
  <c r="AQ149"/>
  <c r="AQ152"/>
  <c r="AQ121"/>
  <c r="AQ120"/>
  <c r="AQ142"/>
  <c r="AQ69"/>
  <c r="AQ72"/>
  <c r="AP101"/>
  <c r="AQ194"/>
  <c r="AQ168"/>
  <c r="AQ176"/>
  <c r="AQ106"/>
  <c r="AQ372"/>
  <c r="AQ75"/>
  <c r="AQ108"/>
  <c r="AQ67"/>
  <c r="AN347"/>
  <c r="AP334" s="1"/>
  <c r="AQ365"/>
  <c r="AQ333"/>
  <c r="AQ243"/>
  <c r="AQ227"/>
  <c r="AQ208"/>
  <c r="AQ230"/>
  <c r="AQ383"/>
  <c r="AQ341"/>
  <c r="AQ231"/>
  <c r="AQ192"/>
  <c r="AQ162"/>
  <c r="AQ406"/>
  <c r="AQ377"/>
  <c r="AQ154"/>
  <c r="AQ135"/>
  <c r="AQ110"/>
  <c r="AQ63"/>
  <c r="AQ193"/>
  <c r="AQ212"/>
  <c r="AQ157"/>
  <c r="AQ144"/>
  <c r="AQ107"/>
  <c r="AQ396"/>
  <c r="AQ404"/>
  <c r="AQ380"/>
  <c r="AQ165"/>
  <c r="AQ148"/>
  <c r="AQ117"/>
  <c r="AQ116"/>
  <c r="AQ138"/>
  <c r="AQ111"/>
  <c r="AQ65"/>
  <c r="AQ68"/>
  <c r="AQ122"/>
  <c r="AP343"/>
  <c r="AP345"/>
  <c r="AP342"/>
  <c r="AP340"/>
  <c r="AP37"/>
  <c r="AP27"/>
  <c r="AP38"/>
  <c r="AP25"/>
  <c r="AP35"/>
  <c r="AP32"/>
  <c r="AP39"/>
  <c r="AP33"/>
  <c r="AP31"/>
  <c r="AP30"/>
  <c r="AP28"/>
  <c r="AP34"/>
  <c r="AP36"/>
  <c r="AP29"/>
  <c r="AP107"/>
  <c r="AP108"/>
  <c r="AP116"/>
  <c r="AQ353"/>
  <c r="AQ349"/>
  <c r="AP354"/>
  <c r="AQ261"/>
  <c r="AQ263"/>
  <c r="AQ129"/>
  <c r="AQ127"/>
  <c r="AP351"/>
  <c r="AQ337"/>
  <c r="AP353"/>
  <c r="AQ249"/>
  <c r="AP349"/>
  <c r="AQ324"/>
  <c r="AQ253"/>
  <c r="AQ248"/>
  <c r="AQ387"/>
  <c r="AQ247"/>
  <c r="AQ95"/>
  <c r="AP78"/>
  <c r="AQ78"/>
  <c r="AQ338"/>
  <c r="AQ254"/>
  <c r="AQ269"/>
  <c r="AQ268"/>
  <c r="AP83"/>
  <c r="AP348"/>
  <c r="AQ132"/>
  <c r="AQ93"/>
  <c r="AQ92"/>
  <c r="AQ91"/>
  <c r="AQ119"/>
  <c r="AP393"/>
  <c r="AR394" s="1"/>
  <c r="AQ262"/>
  <c r="AQ130"/>
  <c r="AQ316"/>
  <c r="AP26"/>
  <c r="W347"/>
  <c r="AQ260"/>
  <c r="AQ320"/>
  <c r="AP247"/>
  <c r="AQ252"/>
  <c r="AQ328"/>
  <c r="AQ186"/>
  <c r="AQ89"/>
  <c r="AQ77"/>
  <c r="AQ345"/>
  <c r="AP366"/>
  <c r="AQ331"/>
  <c r="AA408"/>
  <c r="AQ257"/>
  <c r="AQ256"/>
  <c r="AQ259"/>
  <c r="AQ131"/>
  <c r="AP92"/>
  <c r="AP84"/>
  <c r="AP42"/>
  <c r="AP80"/>
  <c r="AQ80"/>
  <c r="AP214"/>
  <c r="AP210"/>
  <c r="AP211"/>
  <c r="AP215"/>
  <c r="AP208"/>
  <c r="AP212"/>
  <c r="AP213"/>
  <c r="AP216"/>
  <c r="AP74"/>
  <c r="AP66"/>
  <c r="AP70"/>
  <c r="AP69"/>
  <c r="AP67"/>
  <c r="AP73"/>
  <c r="AP63"/>
  <c r="AP75"/>
  <c r="AP64"/>
  <c r="AP68"/>
  <c r="AP71"/>
  <c r="AP72"/>
  <c r="AP122"/>
  <c r="AP118"/>
  <c r="AP114"/>
  <c r="AP110"/>
  <c r="AP106"/>
  <c r="AN270"/>
  <c r="AP256" s="1"/>
  <c r="AQ367"/>
  <c r="AQ363"/>
  <c r="AQ359"/>
  <c r="AQ366"/>
  <c r="AQ362"/>
  <c r="AQ358"/>
  <c r="AN271"/>
  <c r="W309"/>
  <c r="W408" s="1"/>
  <c r="AN409" s="1"/>
  <c r="W24"/>
  <c r="AN10"/>
  <c r="AN407"/>
  <c r="AP395" s="1"/>
  <c r="AQ245"/>
  <c r="AQ241"/>
  <c r="AQ237"/>
  <c r="AQ233"/>
  <c r="AQ229"/>
  <c r="AQ225"/>
  <c r="AQ221"/>
  <c r="AQ240"/>
  <c r="AQ224"/>
  <c r="AQ236"/>
  <c r="AQ232"/>
  <c r="AQ220"/>
  <c r="AQ244"/>
  <c r="AQ228"/>
  <c r="AP85"/>
  <c r="AP89"/>
  <c r="AP81"/>
  <c r="AP93"/>
  <c r="AP77"/>
  <c r="AP220"/>
  <c r="AP239"/>
  <c r="AP176"/>
  <c r="AP161"/>
  <c r="AP188"/>
  <c r="AP202"/>
  <c r="AP186"/>
  <c r="AP316"/>
  <c r="AP190"/>
  <c r="AP327"/>
  <c r="AP311"/>
  <c r="AQ200"/>
  <c r="AQ183"/>
  <c r="AP157"/>
  <c r="AQ13"/>
  <c r="AP358"/>
  <c r="AP361"/>
  <c r="AP228"/>
  <c r="AP244"/>
  <c r="AP231"/>
  <c r="AP230"/>
  <c r="AQ169"/>
  <c r="AQ185"/>
  <c r="AQ201"/>
  <c r="AP313"/>
  <c r="AQ204"/>
  <c r="AQ188"/>
  <c r="AQ172"/>
  <c r="AP163"/>
  <c r="AP189"/>
  <c r="AP149"/>
  <c r="AP41"/>
  <c r="AP179"/>
  <c r="AP205"/>
  <c r="AP148"/>
  <c r="AP117"/>
  <c r="AP194"/>
  <c r="AP121"/>
  <c r="AP46"/>
  <c r="W133"/>
  <c r="AP195"/>
  <c r="AP169"/>
  <c r="AP113"/>
  <c r="AP90"/>
  <c r="AP237"/>
  <c r="AP221"/>
  <c r="AP233"/>
  <c r="AN62"/>
  <c r="AP50" s="1"/>
  <c r="AP367"/>
  <c r="AP363"/>
  <c r="AP359"/>
  <c r="AQ330"/>
  <c r="AQ326"/>
  <c r="AQ322"/>
  <c r="AQ318"/>
  <c r="AQ314"/>
  <c r="AQ310"/>
  <c r="AQ329"/>
  <c r="AQ325"/>
  <c r="AQ321"/>
  <c r="AQ317"/>
  <c r="AQ313"/>
  <c r="AN382"/>
  <c r="AP369" s="1"/>
  <c r="AQ352"/>
  <c r="AQ348"/>
  <c r="AQ351"/>
  <c r="AQ393"/>
  <c r="AQ389"/>
  <c r="AQ385"/>
  <c r="AQ392"/>
  <c r="AQ388"/>
  <c r="AQ384"/>
  <c r="AN146"/>
  <c r="AP134" s="1"/>
  <c r="AQ101"/>
  <c r="AQ97"/>
  <c r="AQ98"/>
  <c r="AP250"/>
  <c r="AP236"/>
  <c r="AP223"/>
  <c r="AP222"/>
  <c r="AP238"/>
  <c r="AP317"/>
  <c r="AP198"/>
  <c r="AP182"/>
  <c r="AP155"/>
  <c r="AP178"/>
  <c r="AO409"/>
  <c r="AP170"/>
  <c r="AP325"/>
  <c r="AP209"/>
  <c r="AQ360"/>
  <c r="AP251"/>
  <c r="AQ191"/>
  <c r="AQ175"/>
  <c r="AP331"/>
  <c r="AQ202"/>
  <c r="AQ184"/>
  <c r="AQ167"/>
  <c r="AP151"/>
  <c r="AP206"/>
  <c r="AP357"/>
  <c r="AP356"/>
  <c r="AP224"/>
  <c r="AP240"/>
  <c r="AP227"/>
  <c r="AP243"/>
  <c r="AP226"/>
  <c r="AP242"/>
  <c r="AQ181"/>
  <c r="AQ197"/>
  <c r="AQ354"/>
  <c r="AQ327"/>
  <c r="AQ315"/>
  <c r="AQ190"/>
  <c r="AP159"/>
  <c r="AP192"/>
  <c r="AP164"/>
  <c r="AP203"/>
  <c r="AP115"/>
  <c r="AP225"/>
  <c r="AP173"/>
  <c r="AQ99"/>
  <c r="AN133"/>
  <c r="AP127" s="1"/>
  <c r="AP245"/>
  <c r="AP201"/>
  <c r="AP172"/>
  <c r="AP120"/>
  <c r="AQ100"/>
  <c r="AP165"/>
  <c r="AP162"/>
  <c r="AP150"/>
  <c r="AP154"/>
  <c r="AP252"/>
  <c r="AP248"/>
  <c r="AP326"/>
  <c r="AP322"/>
  <c r="AP318"/>
  <c r="AP330"/>
  <c r="AP314"/>
  <c r="AP310"/>
  <c r="AP196"/>
  <c r="AP193"/>
  <c r="AP180"/>
  <c r="AP177"/>
  <c r="AP197"/>
  <c r="AP184"/>
  <c r="AP168"/>
  <c r="AP200"/>
  <c r="AP183"/>
  <c r="AP181"/>
  <c r="AP167"/>
  <c r="AP199"/>
  <c r="AQ23"/>
  <c r="AQ19"/>
  <c r="AQ15"/>
  <c r="AQ11"/>
  <c r="AQ18"/>
  <c r="AQ14"/>
  <c r="AQ10"/>
  <c r="AQ22"/>
  <c r="AQ180"/>
  <c r="AQ198"/>
  <c r="AQ196"/>
  <c r="AQ195"/>
  <c r="AQ182"/>
  <c r="AQ179"/>
  <c r="AQ343"/>
  <c r="AQ339"/>
  <c r="AQ335"/>
  <c r="AQ344"/>
  <c r="AQ340"/>
  <c r="AQ336"/>
  <c r="AP47"/>
  <c r="AP43"/>
  <c r="AO309"/>
  <c r="AQ300" s="1"/>
  <c r="AP241"/>
  <c r="AP204"/>
  <c r="AP153"/>
  <c r="AP123"/>
  <c r="AP321"/>
  <c r="AP312"/>
  <c r="AP174"/>
  <c r="AP323"/>
  <c r="AP254"/>
  <c r="AQ199"/>
  <c r="AQ170"/>
  <c r="AP156"/>
  <c r="AP147"/>
  <c r="AP109"/>
  <c r="AP65"/>
  <c r="AP324"/>
  <c r="AP362"/>
  <c r="AP365"/>
  <c r="AP364"/>
  <c r="AP232"/>
  <c r="AP219"/>
  <c r="AP235"/>
  <c r="AP218"/>
  <c r="AP234"/>
  <c r="AQ173"/>
  <c r="AQ189"/>
  <c r="AQ205"/>
  <c r="AQ386"/>
  <c r="AQ334"/>
  <c r="AQ319"/>
  <c r="AQ311"/>
  <c r="AQ303"/>
  <c r="AQ287"/>
  <c r="AP253"/>
  <c r="AQ203"/>
  <c r="AQ187"/>
  <c r="AQ171"/>
  <c r="AP328"/>
  <c r="AQ218"/>
  <c r="AP175"/>
  <c r="AP119"/>
  <c r="AP158"/>
  <c r="AP191"/>
  <c r="AP111"/>
  <c r="AP91"/>
  <c r="AQ21"/>
  <c r="AQ12"/>
  <c r="AP185"/>
  <c r="AP88"/>
  <c r="AQ206"/>
  <c r="AP187"/>
  <c r="AP160"/>
  <c r="AP87"/>
  <c r="AP45"/>
  <c r="AQ16"/>
  <c r="AP112"/>
  <c r="AR105" l="1"/>
  <c r="AS407"/>
  <c r="AS217"/>
  <c r="AS40"/>
  <c r="AS62"/>
  <c r="AP344"/>
  <c r="AP333"/>
  <c r="AP339"/>
  <c r="AP337"/>
  <c r="AS382"/>
  <c r="AS166"/>
  <c r="AS146"/>
  <c r="AS76"/>
  <c r="AS94"/>
  <c r="AS270"/>
  <c r="AS124"/>
  <c r="AP335"/>
  <c r="AP341"/>
  <c r="AP338"/>
  <c r="AP346"/>
  <c r="AP336"/>
  <c r="AS255"/>
  <c r="AS133"/>
  <c r="AR355"/>
  <c r="AR40"/>
  <c r="AQ283"/>
  <c r="AQ281"/>
  <c r="AQ279"/>
  <c r="AQ295"/>
  <c r="AQ294"/>
  <c r="AQ273"/>
  <c r="AQ297"/>
  <c r="AQ286"/>
  <c r="AQ280"/>
  <c r="AQ285"/>
  <c r="AQ299"/>
  <c r="AQ301"/>
  <c r="AQ298"/>
  <c r="AQ296"/>
  <c r="AQ275"/>
  <c r="AQ291"/>
  <c r="AQ282"/>
  <c r="AQ289"/>
  <c r="AQ274"/>
  <c r="AQ290"/>
  <c r="AS105"/>
  <c r="AR255"/>
  <c r="AS347"/>
  <c r="AS246"/>
  <c r="AS368"/>
  <c r="AS394"/>
  <c r="AP126"/>
  <c r="AP125"/>
  <c r="AP131"/>
  <c r="AP128"/>
  <c r="AP132"/>
  <c r="AP129"/>
  <c r="AP130"/>
  <c r="AS207"/>
  <c r="AS355"/>
  <c r="AQ272"/>
  <c r="AQ288"/>
  <c r="AR76"/>
  <c r="AR217"/>
  <c r="AP143"/>
  <c r="AP139"/>
  <c r="AP135"/>
  <c r="AP142"/>
  <c r="AP144"/>
  <c r="AP136"/>
  <c r="AP145"/>
  <c r="AP140"/>
  <c r="AP137"/>
  <c r="AP141"/>
  <c r="AP138"/>
  <c r="AP378"/>
  <c r="AP374"/>
  <c r="AP370"/>
  <c r="AP372"/>
  <c r="AP380"/>
  <c r="AP373"/>
  <c r="AP375"/>
  <c r="AP376"/>
  <c r="AP381"/>
  <c r="AP371"/>
  <c r="AP377"/>
  <c r="AP379"/>
  <c r="AP59"/>
  <c r="AP53"/>
  <c r="AP61"/>
  <c r="AP55"/>
  <c r="AP60"/>
  <c r="AP52"/>
  <c r="AP51"/>
  <c r="AP54"/>
  <c r="AP56"/>
  <c r="AP58"/>
  <c r="AP57"/>
  <c r="AR166"/>
  <c r="AS24"/>
  <c r="AR207"/>
  <c r="AR332"/>
  <c r="AR368"/>
  <c r="AQ284"/>
  <c r="AN24"/>
  <c r="AP10" s="1"/>
  <c r="AQ307"/>
  <c r="AQ271"/>
  <c r="AQ305"/>
  <c r="AO408"/>
  <c r="AO410" s="1"/>
  <c r="AQ304"/>
  <c r="AQ308"/>
  <c r="AQ306"/>
  <c r="AP399"/>
  <c r="AP397"/>
  <c r="AP406"/>
  <c r="AP401"/>
  <c r="AP400"/>
  <c r="AP402"/>
  <c r="AP398"/>
  <c r="AP404"/>
  <c r="AP405"/>
  <c r="AP396"/>
  <c r="AP403"/>
  <c r="AN309"/>
  <c r="AP267"/>
  <c r="AP263"/>
  <c r="AP259"/>
  <c r="AP266"/>
  <c r="AP264"/>
  <c r="AP269"/>
  <c r="AP258"/>
  <c r="AP265"/>
  <c r="AP262"/>
  <c r="AP268"/>
  <c r="AP261"/>
  <c r="AP257"/>
  <c r="AP260"/>
  <c r="AR124"/>
  <c r="AR246"/>
  <c r="AQ277"/>
  <c r="AQ293"/>
  <c r="AQ302"/>
  <c r="AS332"/>
  <c r="AR49"/>
  <c r="AQ276"/>
  <c r="AQ292"/>
  <c r="AQ278"/>
  <c r="AR94"/>
  <c r="AN408" l="1"/>
  <c r="AN410" s="1"/>
  <c r="AR347"/>
  <c r="AP271"/>
  <c r="AR407"/>
  <c r="AR62"/>
  <c r="AR270"/>
  <c r="AR382"/>
  <c r="AR146"/>
  <c r="AP11"/>
  <c r="AP21"/>
  <c r="AP12"/>
  <c r="AP22"/>
  <c r="AP18"/>
  <c r="AP15"/>
  <c r="AP20"/>
  <c r="AP19"/>
  <c r="AP14"/>
  <c r="AP16"/>
  <c r="AP13"/>
  <c r="AP23"/>
  <c r="AP275"/>
  <c r="AP279"/>
  <c r="AP283"/>
  <c r="AP287"/>
  <c r="AP291"/>
  <c r="AP295"/>
  <c r="AP299"/>
  <c r="AP303"/>
  <c r="AP307"/>
  <c r="AP290"/>
  <c r="AP302"/>
  <c r="AP273"/>
  <c r="AP277"/>
  <c r="AP281"/>
  <c r="AP285"/>
  <c r="AP289"/>
  <c r="AP293"/>
  <c r="AP297"/>
  <c r="AP301"/>
  <c r="AP305"/>
  <c r="AP272"/>
  <c r="AP280"/>
  <c r="AP288"/>
  <c r="AP292"/>
  <c r="AP300"/>
  <c r="AP304"/>
  <c r="AP278"/>
  <c r="AP282"/>
  <c r="AP294"/>
  <c r="AP306"/>
  <c r="AP276"/>
  <c r="AP284"/>
  <c r="AP296"/>
  <c r="AP308"/>
  <c r="AP274"/>
  <c r="AP286"/>
  <c r="AP298"/>
  <c r="AR133"/>
  <c r="AS309"/>
  <c r="AR24" l="1"/>
  <c r="AR309"/>
  <c r="AK255" i="5"/>
  <c r="W254"/>
  <c r="W253"/>
  <c r="W252"/>
  <c r="W251"/>
  <c r="W250"/>
  <c r="W249"/>
  <c r="W248"/>
  <c r="W247"/>
  <c r="W269" l="1"/>
  <c r="W268"/>
  <c r="W267"/>
  <c r="W266"/>
  <c r="W265"/>
  <c r="W264"/>
  <c r="W263"/>
  <c r="W262"/>
  <c r="W261"/>
  <c r="W260"/>
  <c r="W259"/>
  <c r="W258"/>
  <c r="W257"/>
  <c r="W256"/>
  <c r="W216"/>
  <c r="W215"/>
  <c r="W214"/>
  <c r="W213"/>
  <c r="W212"/>
  <c r="W211"/>
  <c r="W210"/>
  <c r="W209"/>
  <c r="W208"/>
  <c r="W93"/>
  <c r="W92"/>
  <c r="W91"/>
  <c r="W90"/>
  <c r="W89"/>
  <c r="W88"/>
  <c r="W87"/>
  <c r="W86"/>
  <c r="W85"/>
  <c r="W84"/>
  <c r="W83"/>
  <c r="W82"/>
  <c r="W81"/>
  <c r="W80"/>
  <c r="W79"/>
  <c r="W78"/>
  <c r="W77"/>
  <c r="W75"/>
  <c r="W74"/>
  <c r="W73"/>
  <c r="W72"/>
  <c r="W71"/>
  <c r="W70"/>
  <c r="W69"/>
  <c r="W68"/>
  <c r="W67"/>
  <c r="W66"/>
  <c r="W65"/>
  <c r="W64"/>
  <c r="W63"/>
  <c r="AK332"/>
  <c r="W331"/>
  <c r="W330"/>
  <c r="W329"/>
  <c r="W328"/>
  <c r="W327"/>
  <c r="W326"/>
  <c r="W325"/>
  <c r="W324"/>
  <c r="W323"/>
  <c r="W322"/>
  <c r="W321"/>
  <c r="W320"/>
  <c r="W319"/>
  <c r="W318"/>
  <c r="W317"/>
  <c r="W316"/>
  <c r="W315"/>
  <c r="W314"/>
  <c r="W313"/>
  <c r="W312"/>
  <c r="W311"/>
  <c r="W310"/>
  <c r="AK405" l="1"/>
  <c r="AG404"/>
  <c r="AA404"/>
  <c r="AA403"/>
  <c r="W403" s="1"/>
  <c r="AA402"/>
  <c r="W402" s="1"/>
  <c r="AA401"/>
  <c r="W401" s="1"/>
  <c r="AA400"/>
  <c r="W400" s="1"/>
  <c r="AA399"/>
  <c r="W399" s="1"/>
  <c r="AA398"/>
  <c r="W398" s="1"/>
  <c r="AA397"/>
  <c r="W397" s="1"/>
  <c r="AA396"/>
  <c r="W396" s="1"/>
  <c r="AA395"/>
  <c r="W395" s="1"/>
  <c r="AA394"/>
  <c r="W394" s="1"/>
  <c r="AA393"/>
  <c r="W393" s="1"/>
  <c r="W145"/>
  <c r="W144"/>
  <c r="W143"/>
  <c r="W142"/>
  <c r="W141"/>
  <c r="W140"/>
  <c r="W139"/>
  <c r="W138"/>
  <c r="W137"/>
  <c r="W136"/>
  <c r="W135"/>
  <c r="W134"/>
  <c r="W404" l="1"/>
  <c r="AG346"/>
  <c r="AA346"/>
  <c r="AG345"/>
  <c r="AA345"/>
  <c r="AG344"/>
  <c r="AA344"/>
  <c r="AG343"/>
  <c r="AA343"/>
  <c r="AG342"/>
  <c r="AA342"/>
  <c r="AG341"/>
  <c r="AA341"/>
  <c r="AG340"/>
  <c r="AA340"/>
  <c r="AG339"/>
  <c r="AA339"/>
  <c r="AG338"/>
  <c r="AA338"/>
  <c r="AG337"/>
  <c r="AA337"/>
  <c r="AG336"/>
  <c r="AA336"/>
  <c r="AG335"/>
  <c r="AA335"/>
  <c r="AG334"/>
  <c r="AA334"/>
  <c r="AG333"/>
  <c r="AA333"/>
  <c r="W339" l="1"/>
  <c r="W336"/>
  <c r="W340"/>
  <c r="W344"/>
  <c r="W346"/>
  <c r="W334"/>
  <c r="W338"/>
  <c r="W342"/>
  <c r="W335"/>
  <c r="W343"/>
  <c r="W333"/>
  <c r="W337"/>
  <c r="W341"/>
  <c r="W345"/>
  <c r="AK166"/>
  <c r="W165"/>
  <c r="W164"/>
  <c r="W163"/>
  <c r="W162"/>
  <c r="W161"/>
  <c r="W160"/>
  <c r="W159"/>
  <c r="W158"/>
  <c r="W157"/>
  <c r="W156"/>
  <c r="W155"/>
  <c r="W154"/>
  <c r="W153"/>
  <c r="W152"/>
  <c r="W151"/>
  <c r="W150"/>
  <c r="W149"/>
  <c r="W148"/>
  <c r="W147"/>
  <c r="AK124"/>
  <c r="W123"/>
  <c r="W122"/>
  <c r="W121"/>
  <c r="W120"/>
  <c r="W119"/>
  <c r="W118"/>
  <c r="W117"/>
  <c r="W116"/>
  <c r="W115"/>
  <c r="W114"/>
  <c r="W113"/>
  <c r="W112"/>
  <c r="W111"/>
  <c r="W110"/>
  <c r="W109"/>
  <c r="W108"/>
  <c r="W107"/>
  <c r="W106"/>
  <c r="W354"/>
  <c r="W353"/>
  <c r="W352"/>
  <c r="W351"/>
  <c r="W350"/>
  <c r="W349"/>
  <c r="W348"/>
  <c r="AK355"/>
  <c r="W48"/>
  <c r="W47"/>
  <c r="W46"/>
  <c r="W45"/>
  <c r="W44"/>
  <c r="W43"/>
  <c r="W42"/>
  <c r="W41"/>
  <c r="AK49"/>
  <c r="AJ49"/>
  <c r="AI49"/>
  <c r="AH49"/>
  <c r="AG49"/>
  <c r="AF49"/>
  <c r="AE49"/>
  <c r="AD49"/>
  <c r="AC49"/>
  <c r="AB49"/>
  <c r="AA49"/>
  <c r="Z49"/>
  <c r="Y49"/>
  <c r="X49"/>
  <c r="V49"/>
  <c r="U49"/>
  <c r="T49"/>
  <c r="S49"/>
  <c r="R49"/>
  <c r="Q49"/>
  <c r="P49"/>
  <c r="O49"/>
  <c r="N49"/>
  <c r="M49"/>
  <c r="L49"/>
  <c r="K49"/>
  <c r="J49"/>
  <c r="I49"/>
  <c r="H49"/>
  <c r="G49"/>
  <c r="F49"/>
  <c r="AK382"/>
  <c r="W381"/>
  <c r="W380"/>
  <c r="W379"/>
  <c r="W378"/>
  <c r="W377"/>
  <c r="W376"/>
  <c r="W375"/>
  <c r="W374"/>
  <c r="W373"/>
  <c r="W372"/>
  <c r="W371"/>
  <c r="W370"/>
  <c r="W369"/>
  <c r="W39"/>
  <c r="W38"/>
  <c r="W37"/>
  <c r="W36"/>
  <c r="W35"/>
  <c r="W34"/>
  <c r="W33"/>
  <c r="W32"/>
  <c r="W31"/>
  <c r="W30"/>
  <c r="W29"/>
  <c r="W28"/>
  <c r="W27"/>
  <c r="W26"/>
  <c r="W25"/>
  <c r="D270"/>
  <c r="AK270"/>
  <c r="W206"/>
  <c r="W205"/>
  <c r="W204"/>
  <c r="W203"/>
  <c r="W202"/>
  <c r="W201"/>
  <c r="W200"/>
  <c r="W199"/>
  <c r="W198"/>
  <c r="W197"/>
  <c r="W196"/>
  <c r="W195"/>
  <c r="W194"/>
  <c r="W193"/>
  <c r="W192"/>
  <c r="W191"/>
  <c r="W190"/>
  <c r="W189"/>
  <c r="W188"/>
  <c r="W187"/>
  <c r="W186"/>
  <c r="W185"/>
  <c r="W184"/>
  <c r="W183"/>
  <c r="W182"/>
  <c r="W181"/>
  <c r="W180"/>
  <c r="W179"/>
  <c r="W178"/>
  <c r="W177"/>
  <c r="W176"/>
  <c r="W175"/>
  <c r="W174"/>
  <c r="W173"/>
  <c r="W172"/>
  <c r="W171"/>
  <c r="W170"/>
  <c r="W169"/>
  <c r="W168"/>
  <c r="W167"/>
  <c r="F217"/>
  <c r="G217"/>
  <c r="H217"/>
  <c r="I217"/>
  <c r="J217"/>
  <c r="K217"/>
  <c r="L217"/>
  <c r="M217"/>
  <c r="N217"/>
  <c r="O217"/>
  <c r="P217"/>
  <c r="Q217"/>
  <c r="R217"/>
  <c r="S217"/>
  <c r="T217"/>
  <c r="U217"/>
  <c r="V217"/>
  <c r="W217"/>
  <c r="X217"/>
  <c r="Y217"/>
  <c r="Z217"/>
  <c r="AA217"/>
  <c r="AB217"/>
  <c r="AC217"/>
  <c r="AD217"/>
  <c r="AE217"/>
  <c r="AF217"/>
  <c r="AG217"/>
  <c r="AH217"/>
  <c r="AI217"/>
  <c r="AJ217"/>
  <c r="AK217"/>
  <c r="W218"/>
  <c r="W219"/>
  <c r="W220"/>
  <c r="W221"/>
  <c r="W222"/>
  <c r="W223"/>
  <c r="W224"/>
  <c r="W225"/>
  <c r="W226"/>
  <c r="AG23"/>
  <c r="AA23"/>
  <c r="AG22"/>
  <c r="AA22"/>
  <c r="AG21"/>
  <c r="AA21"/>
  <c r="AG20"/>
  <c r="AA20"/>
  <c r="AG19"/>
  <c r="AA19"/>
  <c r="AG18"/>
  <c r="AA18"/>
  <c r="AG17"/>
  <c r="AA17"/>
  <c r="AG16"/>
  <c r="AA16"/>
  <c r="AG15"/>
  <c r="AA15"/>
  <c r="AG14"/>
  <c r="AA14"/>
  <c r="AG13"/>
  <c r="AA13"/>
  <c r="AG12"/>
  <c r="AA12"/>
  <c r="AG11"/>
  <c r="AA11"/>
  <c r="AG10"/>
  <c r="AA10"/>
  <c r="X94"/>
  <c r="Y94"/>
  <c r="Z94"/>
  <c r="AA94"/>
  <c r="AB94"/>
  <c r="AC94"/>
  <c r="AD94"/>
  <c r="AE94"/>
  <c r="AF94"/>
  <c r="AG94"/>
  <c r="AH94"/>
  <c r="AI94"/>
  <c r="AJ94"/>
  <c r="AK94"/>
  <c r="AK133"/>
  <c r="D133"/>
  <c r="AG132"/>
  <c r="AA132"/>
  <c r="AG131"/>
  <c r="AA131"/>
  <c r="AG130"/>
  <c r="AA130"/>
  <c r="AG129"/>
  <c r="AA129"/>
  <c r="AG128"/>
  <c r="AA128"/>
  <c r="AG127"/>
  <c r="AA127"/>
  <c r="AG126"/>
  <c r="AA126"/>
  <c r="AG125"/>
  <c r="AA125"/>
  <c r="AK40"/>
  <c r="D40"/>
  <c r="AK76"/>
  <c r="AA76"/>
  <c r="AG76"/>
  <c r="F76"/>
  <c r="G76"/>
  <c r="H76"/>
  <c r="I76"/>
  <c r="J76"/>
  <c r="K76"/>
  <c r="L76"/>
  <c r="M76"/>
  <c r="N76"/>
  <c r="O76"/>
  <c r="P76"/>
  <c r="Q76"/>
  <c r="R76"/>
  <c r="S76"/>
  <c r="T76"/>
  <c r="U76"/>
  <c r="V76"/>
  <c r="X76"/>
  <c r="Y76"/>
  <c r="Z76"/>
  <c r="AB76"/>
  <c r="AC76"/>
  <c r="AD76"/>
  <c r="AE76"/>
  <c r="AF76"/>
  <c r="AH76"/>
  <c r="AI76"/>
  <c r="AJ76"/>
  <c r="W21" l="1"/>
  <c r="W49"/>
  <c r="W18"/>
  <c r="W22"/>
  <c r="W126"/>
  <c r="W130"/>
  <c r="W132"/>
  <c r="W10"/>
  <c r="W14"/>
  <c r="W16"/>
  <c r="W13"/>
  <c r="W17"/>
  <c r="W23"/>
  <c r="W125"/>
  <c r="W128"/>
  <c r="W131"/>
  <c r="W15"/>
  <c r="W12"/>
  <c r="W19"/>
  <c r="W127"/>
  <c r="W129"/>
  <c r="W11"/>
  <c r="W20"/>
  <c r="W76"/>
  <c r="AK246" l="1"/>
  <c r="AK368"/>
  <c r="AK146" l="1"/>
  <c r="AK207" l="1"/>
  <c r="AK392" l="1"/>
  <c r="W391"/>
  <c r="W390"/>
  <c r="W389"/>
  <c r="W388"/>
  <c r="W387"/>
  <c r="W386"/>
  <c r="W385"/>
  <c r="W384"/>
  <c r="W383"/>
  <c r="AK347"/>
  <c r="AK406" l="1"/>
  <c r="BL263" i="7"/>
  <c r="BL257"/>
  <c r="BL232" l="1"/>
  <c r="BL332" l="1"/>
  <c r="BL17"/>
  <c r="AP17"/>
  <c r="U17"/>
  <c r="T17"/>
  <c r="S17"/>
  <c r="R17"/>
  <c r="BL85"/>
  <c r="BI102"/>
  <c r="BH102"/>
  <c r="V17" l="1"/>
  <c r="AH17"/>
  <c r="BJ17"/>
  <c r="BK17"/>
  <c r="BN400"/>
  <c r="BM400"/>
  <c r="BN387"/>
  <c r="BM387"/>
  <c r="BN375"/>
  <c r="BM375"/>
  <c r="BN361"/>
  <c r="BM361"/>
  <c r="BN348"/>
  <c r="BM348"/>
  <c r="BN338"/>
  <c r="BM338"/>
  <c r="BN322"/>
  <c r="BM322"/>
  <c r="BN267"/>
  <c r="BM267"/>
  <c r="BN251"/>
  <c r="BM251"/>
  <c r="BN243"/>
  <c r="BN215"/>
  <c r="BN143"/>
  <c r="BM143"/>
  <c r="BN130"/>
  <c r="BM130"/>
  <c r="BN121"/>
  <c r="BM121"/>
  <c r="BN102"/>
  <c r="BM102"/>
  <c r="BN94"/>
  <c r="BM94"/>
  <c r="BN75"/>
  <c r="BM75"/>
  <c r="BN60"/>
  <c r="BM60"/>
  <c r="BN48"/>
  <c r="BM48"/>
  <c r="BN41"/>
  <c r="BM24"/>
  <c r="BN24"/>
  <c r="BO17"/>
  <c r="BP17"/>
  <c r="BO255"/>
  <c r="BO257"/>
  <c r="BO259"/>
  <c r="BO263"/>
  <c r="BO332"/>
  <c r="BN296"/>
  <c r="BO296" s="1"/>
  <c r="BN291"/>
  <c r="BO291" s="1"/>
  <c r="BN288"/>
  <c r="BO288" s="1"/>
  <c r="BN285"/>
  <c r="BO285" s="1"/>
  <c r="BN283"/>
  <c r="BO283" s="1"/>
  <c r="BN281"/>
  <c r="BO281" s="1"/>
  <c r="BN280"/>
  <c r="BO280" s="1"/>
  <c r="BN276"/>
  <c r="BO276" s="1"/>
  <c r="BN272"/>
  <c r="BO272" s="1"/>
  <c r="BN202"/>
  <c r="BN204" s="1"/>
  <c r="BN162"/>
  <c r="BO162" s="1"/>
  <c r="BN161"/>
  <c r="BN298"/>
  <c r="BO298" s="1"/>
  <c r="BN275"/>
  <c r="BO275" s="1"/>
  <c r="BM184"/>
  <c r="BO184" s="1"/>
  <c r="BM293"/>
  <c r="BO293" s="1"/>
  <c r="BM287"/>
  <c r="BO287" s="1"/>
  <c r="BM271"/>
  <c r="BO271" s="1"/>
  <c r="BM221"/>
  <c r="BO221" s="1"/>
  <c r="BM213"/>
  <c r="BO213" s="1"/>
  <c r="BM211"/>
  <c r="BO211" s="1"/>
  <c r="BM196"/>
  <c r="BO196" s="1"/>
  <c r="BM145"/>
  <c r="BO145" s="1"/>
  <c r="BM27"/>
  <c r="BM41" s="1"/>
  <c r="BM270"/>
  <c r="BO270" s="1"/>
  <c r="BM226"/>
  <c r="BM186"/>
  <c r="BO186" s="1"/>
  <c r="BM171"/>
  <c r="BO171" s="1"/>
  <c r="BM166"/>
  <c r="BO166" s="1"/>
  <c r="BM164"/>
  <c r="BM160"/>
  <c r="BM163" s="1"/>
  <c r="BL31"/>
  <c r="BO31" s="1"/>
  <c r="BL323"/>
  <c r="BO323" s="1"/>
  <c r="BL359"/>
  <c r="BO359" s="1"/>
  <c r="BL390"/>
  <c r="BO390" s="1"/>
  <c r="BL381"/>
  <c r="BO381" s="1"/>
  <c r="BL378"/>
  <c r="BO378" s="1"/>
  <c r="BL376"/>
  <c r="BO376" s="1"/>
  <c r="BL374"/>
  <c r="BO374" s="1"/>
  <c r="BL372"/>
  <c r="BO372" s="1"/>
  <c r="BL356"/>
  <c r="BO356" s="1"/>
  <c r="BL345"/>
  <c r="BO345" s="1"/>
  <c r="BL341"/>
  <c r="BO341" s="1"/>
  <c r="BL334"/>
  <c r="BO334" s="1"/>
  <c r="BL324"/>
  <c r="BO324" s="1"/>
  <c r="BL317"/>
  <c r="BO317" s="1"/>
  <c r="BL313"/>
  <c r="BO313" s="1"/>
  <c r="BL310"/>
  <c r="BO310" s="1"/>
  <c r="BL301"/>
  <c r="BO301" s="1"/>
  <c r="BL269"/>
  <c r="BO269" s="1"/>
  <c r="BL261"/>
  <c r="BO261" s="1"/>
  <c r="BL258"/>
  <c r="BO258" s="1"/>
  <c r="BL250"/>
  <c r="BO250" s="1"/>
  <c r="BL245"/>
  <c r="BO245" s="1"/>
  <c r="BL244"/>
  <c r="BO244" s="1"/>
  <c r="BL237"/>
  <c r="BO237" s="1"/>
  <c r="BL236"/>
  <c r="BO236" s="1"/>
  <c r="BL201"/>
  <c r="BO201" s="1"/>
  <c r="BL194"/>
  <c r="BO194" s="1"/>
  <c r="BL179"/>
  <c r="BO179" s="1"/>
  <c r="BL174"/>
  <c r="BO174" s="1"/>
  <c r="BL159"/>
  <c r="BO159" s="1"/>
  <c r="BL156"/>
  <c r="BO156" s="1"/>
  <c r="BL155"/>
  <c r="BO155" s="1"/>
  <c r="BL151"/>
  <c r="BO151" s="1"/>
  <c r="BL150"/>
  <c r="BO150" s="1"/>
  <c r="BL128"/>
  <c r="BO128" s="1"/>
  <c r="BL124"/>
  <c r="BO124" s="1"/>
  <c r="BL117"/>
  <c r="BO117" s="1"/>
  <c r="BL113"/>
  <c r="BO113" s="1"/>
  <c r="BL109"/>
  <c r="BO109" s="1"/>
  <c r="BL108"/>
  <c r="BO108" s="1"/>
  <c r="BL105"/>
  <c r="BO105" s="1"/>
  <c r="BL93"/>
  <c r="BO93" s="1"/>
  <c r="BL89"/>
  <c r="BO89" s="1"/>
  <c r="BL29"/>
  <c r="BO29" s="1"/>
  <c r="BL399"/>
  <c r="BO399" s="1"/>
  <c r="BL398"/>
  <c r="BO398" s="1"/>
  <c r="BL397"/>
  <c r="BO397" s="1"/>
  <c r="BL396"/>
  <c r="BO396" s="1"/>
  <c r="BL395"/>
  <c r="BO395" s="1"/>
  <c r="BL394"/>
  <c r="BO394" s="1"/>
  <c r="BL393"/>
  <c r="BO393" s="1"/>
  <c r="BL391"/>
  <c r="BO391" s="1"/>
  <c r="BL389"/>
  <c r="BO389" s="1"/>
  <c r="BL388"/>
  <c r="BL386"/>
  <c r="BO386" s="1"/>
  <c r="BL385"/>
  <c r="BO385" s="1"/>
  <c r="BL384"/>
  <c r="BO384" s="1"/>
  <c r="BL383"/>
  <c r="BO383" s="1"/>
  <c r="BL382"/>
  <c r="BO382" s="1"/>
  <c r="BL380"/>
  <c r="BO380" s="1"/>
  <c r="BL379"/>
  <c r="BO379" s="1"/>
  <c r="BL377"/>
  <c r="BO377" s="1"/>
  <c r="BL373"/>
  <c r="BO373" s="1"/>
  <c r="BL371"/>
  <c r="BO371" s="1"/>
  <c r="BL370"/>
  <c r="BO370" s="1"/>
  <c r="BL369"/>
  <c r="BO369" s="1"/>
  <c r="BL368"/>
  <c r="BO368" s="1"/>
  <c r="BL367"/>
  <c r="BO367" s="1"/>
  <c r="BL366"/>
  <c r="BO366" s="1"/>
  <c r="BL365"/>
  <c r="BO365" s="1"/>
  <c r="BL364"/>
  <c r="BO364" s="1"/>
  <c r="BL363"/>
  <c r="BO363" s="1"/>
  <c r="BL362"/>
  <c r="BO362" s="1"/>
  <c r="BL360"/>
  <c r="BO360" s="1"/>
  <c r="BL358"/>
  <c r="BO358" s="1"/>
  <c r="BL357"/>
  <c r="BO357" s="1"/>
  <c r="BL355"/>
  <c r="BO355" s="1"/>
  <c r="BL354"/>
  <c r="BO354" s="1"/>
  <c r="BL353"/>
  <c r="BO353" s="1"/>
  <c r="BL352"/>
  <c r="BO352" s="1"/>
  <c r="BL351"/>
  <c r="BO351" s="1"/>
  <c r="BL350"/>
  <c r="BO350" s="1"/>
  <c r="BL349"/>
  <c r="BO349" s="1"/>
  <c r="BL347"/>
  <c r="BO347" s="1"/>
  <c r="BL346"/>
  <c r="BO346" s="1"/>
  <c r="BL344"/>
  <c r="BO344" s="1"/>
  <c r="BL343"/>
  <c r="BO343" s="1"/>
  <c r="BL342"/>
  <c r="BO342" s="1"/>
  <c r="BL340"/>
  <c r="BO340" s="1"/>
  <c r="BL339"/>
  <c r="BL336"/>
  <c r="BO336" s="1"/>
  <c r="BL335"/>
  <c r="BO335" s="1"/>
  <c r="BL333"/>
  <c r="BO333" s="1"/>
  <c r="BL331"/>
  <c r="BO331" s="1"/>
  <c r="BL328"/>
  <c r="BO328" s="1"/>
  <c r="BL327"/>
  <c r="BO327" s="1"/>
  <c r="BL326"/>
  <c r="BO326" s="1"/>
  <c r="BL325"/>
  <c r="BO325" s="1"/>
  <c r="BL320"/>
  <c r="BO320" s="1"/>
  <c r="BL319"/>
  <c r="BO319" s="1"/>
  <c r="BL318"/>
  <c r="BO318" s="1"/>
  <c r="BL316"/>
  <c r="BO316" s="1"/>
  <c r="BL315"/>
  <c r="BO315" s="1"/>
  <c r="BL312"/>
  <c r="BO312" s="1"/>
  <c r="BL311"/>
  <c r="BO311" s="1"/>
  <c r="BL309"/>
  <c r="BO309" s="1"/>
  <c r="BL308"/>
  <c r="BO308" s="1"/>
  <c r="BL307"/>
  <c r="BO307" s="1"/>
  <c r="BL305"/>
  <c r="BO305" s="1"/>
  <c r="BL304"/>
  <c r="BO304" s="1"/>
  <c r="BL303"/>
  <c r="BL302"/>
  <c r="BO302" s="1"/>
  <c r="BL300"/>
  <c r="BO300" s="1"/>
  <c r="BL297"/>
  <c r="BO297" s="1"/>
  <c r="BL295"/>
  <c r="BO295" s="1"/>
  <c r="BL294"/>
  <c r="BO294" s="1"/>
  <c r="BL292"/>
  <c r="BO292" s="1"/>
  <c r="BL290"/>
  <c r="BO290" s="1"/>
  <c r="BL289"/>
  <c r="BO289" s="1"/>
  <c r="BL286"/>
  <c r="BO286" s="1"/>
  <c r="BL284"/>
  <c r="BO284" s="1"/>
  <c r="BL282"/>
  <c r="BO282" s="1"/>
  <c r="BL279"/>
  <c r="BO279" s="1"/>
  <c r="BL278"/>
  <c r="BO278" s="1"/>
  <c r="BL277"/>
  <c r="BO277" s="1"/>
  <c r="BL274"/>
  <c r="BO274" s="1"/>
  <c r="BL273"/>
  <c r="BO273" s="1"/>
  <c r="BL268"/>
  <c r="BO268" s="1"/>
  <c r="BL266"/>
  <c r="BO266" s="1"/>
  <c r="BL265"/>
  <c r="BO265" s="1"/>
  <c r="BL264"/>
  <c r="BO264" s="1"/>
  <c r="BL262"/>
  <c r="BO262" s="1"/>
  <c r="BL260"/>
  <c r="BO260" s="1"/>
  <c r="BL256"/>
  <c r="BO256" s="1"/>
  <c r="BL254"/>
  <c r="BO254" s="1"/>
  <c r="BL253"/>
  <c r="BO253" s="1"/>
  <c r="BL252"/>
  <c r="BO252" s="1"/>
  <c r="BL249"/>
  <c r="BO249" s="1"/>
  <c r="BL248"/>
  <c r="BO248" s="1"/>
  <c r="BL247"/>
  <c r="BO247" s="1"/>
  <c r="BL246"/>
  <c r="BO246" s="1"/>
  <c r="BL242"/>
  <c r="BO242" s="1"/>
  <c r="BL241"/>
  <c r="BO241" s="1"/>
  <c r="BL240"/>
  <c r="BO240" s="1"/>
  <c r="BL239"/>
  <c r="BO239" s="1"/>
  <c r="BL238"/>
  <c r="BO238" s="1"/>
  <c r="BL235"/>
  <c r="BO235" s="1"/>
  <c r="BL234"/>
  <c r="BO234" s="1"/>
  <c r="BL233"/>
  <c r="BO233" s="1"/>
  <c r="BO232"/>
  <c r="BL231"/>
  <c r="BO231" s="1"/>
  <c r="BL230"/>
  <c r="BO230" s="1"/>
  <c r="BL229"/>
  <c r="BO229" s="1"/>
  <c r="BL228"/>
  <c r="BO228" s="1"/>
  <c r="BL227"/>
  <c r="BO227" s="1"/>
  <c r="BL225"/>
  <c r="BO225" s="1"/>
  <c r="BL224"/>
  <c r="BO224" s="1"/>
  <c r="BL223"/>
  <c r="BO223" s="1"/>
  <c r="BL222"/>
  <c r="BO222" s="1"/>
  <c r="BL220"/>
  <c r="BO220" s="1"/>
  <c r="BL219"/>
  <c r="BO219" s="1"/>
  <c r="BL218"/>
  <c r="BL217"/>
  <c r="BO217" s="1"/>
  <c r="BL216"/>
  <c r="BO216" s="1"/>
  <c r="BL214"/>
  <c r="BO214" s="1"/>
  <c r="BL212"/>
  <c r="BO212" s="1"/>
  <c r="BL210"/>
  <c r="BO210" s="1"/>
  <c r="BL209"/>
  <c r="BO209" s="1"/>
  <c r="BL208"/>
  <c r="BO208" s="1"/>
  <c r="BL207"/>
  <c r="BO207" s="1"/>
  <c r="BL206"/>
  <c r="BO206" s="1"/>
  <c r="BL205"/>
  <c r="BL203"/>
  <c r="BO203" s="1"/>
  <c r="BL200"/>
  <c r="BO200" s="1"/>
  <c r="BL199"/>
  <c r="BO199" s="1"/>
  <c r="BL198"/>
  <c r="BO198" s="1"/>
  <c r="BL197"/>
  <c r="BO197" s="1"/>
  <c r="BL195"/>
  <c r="BO195" s="1"/>
  <c r="BL193"/>
  <c r="BO193" s="1"/>
  <c r="BL192"/>
  <c r="BO192" s="1"/>
  <c r="BL191"/>
  <c r="BO191" s="1"/>
  <c r="BL190"/>
  <c r="BO190" s="1"/>
  <c r="BL189"/>
  <c r="BO189" s="1"/>
  <c r="BL188"/>
  <c r="BO188" s="1"/>
  <c r="BL187"/>
  <c r="BO187" s="1"/>
  <c r="BL185"/>
  <c r="BO185" s="1"/>
  <c r="BL183"/>
  <c r="BO183" s="1"/>
  <c r="BL182"/>
  <c r="BO182" s="1"/>
  <c r="BL181"/>
  <c r="BO181" s="1"/>
  <c r="BL180"/>
  <c r="BO180" s="1"/>
  <c r="BL178"/>
  <c r="BO178" s="1"/>
  <c r="BL177"/>
  <c r="BO177" s="1"/>
  <c r="BL176"/>
  <c r="BO176" s="1"/>
  <c r="BL175"/>
  <c r="BO175" s="1"/>
  <c r="BL173"/>
  <c r="BO173" s="1"/>
  <c r="BL172"/>
  <c r="BO172" s="1"/>
  <c r="BL170"/>
  <c r="BO170" s="1"/>
  <c r="BL169"/>
  <c r="BO169" s="1"/>
  <c r="BL168"/>
  <c r="BO168" s="1"/>
  <c r="BL167"/>
  <c r="BO167" s="1"/>
  <c r="BL165"/>
  <c r="BL158"/>
  <c r="BO158" s="1"/>
  <c r="BL157"/>
  <c r="BO157" s="1"/>
  <c r="BL154"/>
  <c r="BO154" s="1"/>
  <c r="BL153"/>
  <c r="BO153" s="1"/>
  <c r="BL152"/>
  <c r="BO152" s="1"/>
  <c r="BL149"/>
  <c r="BO149" s="1"/>
  <c r="BL148"/>
  <c r="BO148" s="1"/>
  <c r="BL147"/>
  <c r="BO147" s="1"/>
  <c r="BL146"/>
  <c r="BL144"/>
  <c r="BO144" s="1"/>
  <c r="BL140"/>
  <c r="BO140" s="1"/>
  <c r="BL139"/>
  <c r="BO139" s="1"/>
  <c r="BL138"/>
  <c r="BO138" s="1"/>
  <c r="BL137"/>
  <c r="BO137" s="1"/>
  <c r="BL136"/>
  <c r="BO136" s="1"/>
  <c r="BL131"/>
  <c r="BL129"/>
  <c r="BO129" s="1"/>
  <c r="BL126"/>
  <c r="BO126" s="1"/>
  <c r="BL125"/>
  <c r="BO125" s="1"/>
  <c r="BL123"/>
  <c r="BO123" s="1"/>
  <c r="BL122"/>
  <c r="BL120"/>
  <c r="BO120" s="1"/>
  <c r="BL119"/>
  <c r="BO119" s="1"/>
  <c r="BL118"/>
  <c r="BO118" s="1"/>
  <c r="BL116"/>
  <c r="BO116" s="1"/>
  <c r="BL115"/>
  <c r="BO115" s="1"/>
  <c r="BL114"/>
  <c r="BO114" s="1"/>
  <c r="BL112"/>
  <c r="BO112" s="1"/>
  <c r="BL111"/>
  <c r="BL101"/>
  <c r="BO101" s="1"/>
  <c r="BL100"/>
  <c r="BO100" s="1"/>
  <c r="BL99"/>
  <c r="BO99" s="1"/>
  <c r="BL96"/>
  <c r="BO96" s="1"/>
  <c r="BL95"/>
  <c r="BO95" s="1"/>
  <c r="BL92"/>
  <c r="BO92" s="1"/>
  <c r="BL91"/>
  <c r="BO91" s="1"/>
  <c r="BL90"/>
  <c r="BO90" s="1"/>
  <c r="BL88"/>
  <c r="BO88" s="1"/>
  <c r="BL87"/>
  <c r="BO87" s="1"/>
  <c r="BO85"/>
  <c r="BL84"/>
  <c r="BO84" s="1"/>
  <c r="BL83"/>
  <c r="BO83" s="1"/>
  <c r="BL82"/>
  <c r="BO82" s="1"/>
  <c r="BL79"/>
  <c r="BO79" s="1"/>
  <c r="BL78"/>
  <c r="BO78" s="1"/>
  <c r="BL77"/>
  <c r="BO77" s="1"/>
  <c r="BL76"/>
  <c r="BL73"/>
  <c r="BO73" s="1"/>
  <c r="BL71"/>
  <c r="BO71" s="1"/>
  <c r="BL68"/>
  <c r="BO68" s="1"/>
  <c r="BL67"/>
  <c r="BO67" s="1"/>
  <c r="BL66"/>
  <c r="BO66" s="1"/>
  <c r="BL65"/>
  <c r="BO65" s="1"/>
  <c r="BL63"/>
  <c r="BO63" s="1"/>
  <c r="BL61"/>
  <c r="BO61" s="1"/>
  <c r="BL58"/>
  <c r="BO58" s="1"/>
  <c r="BL55"/>
  <c r="BO55" s="1"/>
  <c r="BL54"/>
  <c r="BO54" s="1"/>
  <c r="BL53"/>
  <c r="BO53" s="1"/>
  <c r="BL50"/>
  <c r="BO50" s="1"/>
  <c r="BL49"/>
  <c r="BO49" s="1"/>
  <c r="BL47"/>
  <c r="BO47" s="1"/>
  <c r="BL46"/>
  <c r="BO46" s="1"/>
  <c r="BL45"/>
  <c r="BO45" s="1"/>
  <c r="BL44"/>
  <c r="BL42"/>
  <c r="BO42" s="1"/>
  <c r="BL40"/>
  <c r="BO40" s="1"/>
  <c r="BL39"/>
  <c r="BO39" s="1"/>
  <c r="BL38"/>
  <c r="BO38" s="1"/>
  <c r="BL36"/>
  <c r="BO36" s="1"/>
  <c r="BL35"/>
  <c r="BO35" s="1"/>
  <c r="BL34"/>
  <c r="BO34" s="1"/>
  <c r="BL33"/>
  <c r="BO33" s="1"/>
  <c r="BL32"/>
  <c r="BO32" s="1"/>
  <c r="BL30"/>
  <c r="BO30" s="1"/>
  <c r="BL28"/>
  <c r="BO28" s="1"/>
  <c r="BL26"/>
  <c r="BO26" s="1"/>
  <c r="BL25"/>
  <c r="BL23"/>
  <c r="BO23" s="1"/>
  <c r="BL22"/>
  <c r="BO22" s="1"/>
  <c r="BL21"/>
  <c r="BO21" s="1"/>
  <c r="BL19"/>
  <c r="BO19" s="1"/>
  <c r="BL18"/>
  <c r="BO18" s="1"/>
  <c r="BL16"/>
  <c r="BO16" s="1"/>
  <c r="BL15"/>
  <c r="BO15" s="1"/>
  <c r="BL12"/>
  <c r="BO12" s="1"/>
  <c r="BL11"/>
  <c r="BO11" s="1"/>
  <c r="BL10"/>
  <c r="BO10" s="1"/>
  <c r="BL337"/>
  <c r="BO337" s="1"/>
  <c r="BL321"/>
  <c r="BO321" s="1"/>
  <c r="BL314"/>
  <c r="BO314" s="1"/>
  <c r="BL306"/>
  <c r="BO306" s="1"/>
  <c r="BL330"/>
  <c r="BO330" s="1"/>
  <c r="BL329"/>
  <c r="BO329" s="1"/>
  <c r="BL142"/>
  <c r="BO142" s="1"/>
  <c r="BL141"/>
  <c r="BO141" s="1"/>
  <c r="BL135"/>
  <c r="BO135" s="1"/>
  <c r="BL134"/>
  <c r="BO134" s="1"/>
  <c r="BL133"/>
  <c r="BO133" s="1"/>
  <c r="BL132"/>
  <c r="BO132" s="1"/>
  <c r="BL127"/>
  <c r="BO127" s="1"/>
  <c r="BL110"/>
  <c r="BO110" s="1"/>
  <c r="BL107"/>
  <c r="BO107" s="1"/>
  <c r="BL104"/>
  <c r="BO104" s="1"/>
  <c r="BL98"/>
  <c r="BO98" s="1"/>
  <c r="BL97"/>
  <c r="BO97" s="1"/>
  <c r="BL86"/>
  <c r="BO86" s="1"/>
  <c r="BL74"/>
  <c r="BO74" s="1"/>
  <c r="BL72"/>
  <c r="BO72" s="1"/>
  <c r="BL70"/>
  <c r="BO70" s="1"/>
  <c r="BL69"/>
  <c r="BO69" s="1"/>
  <c r="BL64"/>
  <c r="BO64" s="1"/>
  <c r="BL62"/>
  <c r="BO62" s="1"/>
  <c r="BL59"/>
  <c r="BO59" s="1"/>
  <c r="BL57"/>
  <c r="BO57" s="1"/>
  <c r="BL56"/>
  <c r="BO56" s="1"/>
  <c r="BL52"/>
  <c r="BO52" s="1"/>
  <c r="BL51"/>
  <c r="BO51" s="1"/>
  <c r="BL43"/>
  <c r="BO43" s="1"/>
  <c r="BL20"/>
  <c r="BO20" s="1"/>
  <c r="BL14"/>
  <c r="BO14" s="1"/>
  <c r="BL13"/>
  <c r="BO13" s="1"/>
  <c r="BM243" l="1"/>
  <c r="BN163"/>
  <c r="BO202"/>
  <c r="BM215"/>
  <c r="BL322"/>
  <c r="BO27"/>
  <c r="BQ17"/>
  <c r="BL215"/>
  <c r="BL299"/>
  <c r="BL143"/>
  <c r="BL204"/>
  <c r="BO251"/>
  <c r="BL267"/>
  <c r="BL75"/>
  <c r="BL48"/>
  <c r="BL130"/>
  <c r="BL163"/>
  <c r="BL243"/>
  <c r="BL348"/>
  <c r="BM204"/>
  <c r="BO205"/>
  <c r="BO215" s="1"/>
  <c r="BO165"/>
  <c r="BO25"/>
  <c r="BO60"/>
  <c r="BO387"/>
  <c r="BO339"/>
  <c r="BO348" s="1"/>
  <c r="BO226"/>
  <c r="BO218"/>
  <c r="BO164"/>
  <c r="BO146"/>
  <c r="BL102"/>
  <c r="BL361"/>
  <c r="BO388"/>
  <c r="BO338"/>
  <c r="BL60"/>
  <c r="BL251"/>
  <c r="BL375"/>
  <c r="BO303"/>
  <c r="BO322" s="1"/>
  <c r="BO160"/>
  <c r="BO131"/>
  <c r="BO143" s="1"/>
  <c r="BO122"/>
  <c r="BO130" s="1"/>
  <c r="BO44"/>
  <c r="BO48" s="1"/>
  <c r="BM299"/>
  <c r="BL338"/>
  <c r="BL387"/>
  <c r="BO111"/>
  <c r="BL24"/>
  <c r="BO76"/>
  <c r="BO161"/>
  <c r="BO299"/>
  <c r="BN299"/>
  <c r="BO375"/>
  <c r="BO75"/>
  <c r="BO102"/>
  <c r="BO361"/>
  <c r="BO24"/>
  <c r="BO267"/>
  <c r="AC17"/>
  <c r="BL392"/>
  <c r="BO392" s="1"/>
  <c r="BL106"/>
  <c r="BO106" s="1"/>
  <c r="BL103"/>
  <c r="BO103" s="1"/>
  <c r="BL81"/>
  <c r="BO81" s="1"/>
  <c r="BL80"/>
  <c r="BO80" s="1"/>
  <c r="BL37"/>
  <c r="BO37" s="1"/>
  <c r="G41"/>
  <c r="H41"/>
  <c r="I41"/>
  <c r="J41"/>
  <c r="K41"/>
  <c r="L41"/>
  <c r="M41"/>
  <c r="N41"/>
  <c r="O41"/>
  <c r="P41"/>
  <c r="Q41"/>
  <c r="W41"/>
  <c r="X41"/>
  <c r="Y41"/>
  <c r="Z41"/>
  <c r="AA41"/>
  <c r="AB41"/>
  <c r="AD41"/>
  <c r="AE41"/>
  <c r="AF41"/>
  <c r="AG41"/>
  <c r="AI41"/>
  <c r="AJ41"/>
  <c r="AK41"/>
  <c r="AL41"/>
  <c r="AM41"/>
  <c r="AN41"/>
  <c r="AO41"/>
  <c r="AQ41"/>
  <c r="AR41"/>
  <c r="AS41"/>
  <c r="AU41"/>
  <c r="AV41"/>
  <c r="AW41"/>
  <c r="AX41"/>
  <c r="AY41"/>
  <c r="BA41"/>
  <c r="BB41"/>
  <c r="BC41"/>
  <c r="F48"/>
  <c r="F60"/>
  <c r="F75"/>
  <c r="F94"/>
  <c r="F41"/>
  <c r="BF164"/>
  <c r="BF165"/>
  <c r="BF166"/>
  <c r="BF167"/>
  <c r="BF168"/>
  <c r="BF169"/>
  <c r="BF170"/>
  <c r="BF171"/>
  <c r="BF172"/>
  <c r="BF173"/>
  <c r="BF174"/>
  <c r="BF175"/>
  <c r="BF176"/>
  <c r="BF177"/>
  <c r="BF178"/>
  <c r="BF179"/>
  <c r="BF180"/>
  <c r="BF181"/>
  <c r="BF182"/>
  <c r="BF183"/>
  <c r="BF184"/>
  <c r="BF185"/>
  <c r="BF186"/>
  <c r="BF187"/>
  <c r="BF188"/>
  <c r="BF189"/>
  <c r="BF190"/>
  <c r="BF191"/>
  <c r="BF192"/>
  <c r="BF193"/>
  <c r="BF194"/>
  <c r="BF195"/>
  <c r="BF196"/>
  <c r="BF197"/>
  <c r="BF198"/>
  <c r="BF199"/>
  <c r="BF200"/>
  <c r="BF201"/>
  <c r="BF202"/>
  <c r="BF203"/>
  <c r="BF268"/>
  <c r="BF269"/>
  <c r="BF270"/>
  <c r="BF271"/>
  <c r="BF272"/>
  <c r="BF273"/>
  <c r="BF274"/>
  <c r="BF275"/>
  <c r="BF276"/>
  <c r="BF277"/>
  <c r="BF278"/>
  <c r="BF279"/>
  <c r="BF280"/>
  <c r="BF281"/>
  <c r="BF282"/>
  <c r="BF283"/>
  <c r="BF284"/>
  <c r="BF285"/>
  <c r="BF286"/>
  <c r="BF287"/>
  <c r="BF288"/>
  <c r="BF289"/>
  <c r="BF290"/>
  <c r="BF291"/>
  <c r="BF292"/>
  <c r="BF293"/>
  <c r="BF294"/>
  <c r="BF295"/>
  <c r="BF296"/>
  <c r="BF297"/>
  <c r="BF298"/>
  <c r="BF376"/>
  <c r="BF377"/>
  <c r="BF378"/>
  <c r="BF379"/>
  <c r="BF380"/>
  <c r="BF381"/>
  <c r="BF382"/>
  <c r="BF383"/>
  <c r="BF384"/>
  <c r="BF385"/>
  <c r="BF386"/>
  <c r="BG40"/>
  <c r="BG39"/>
  <c r="BG38"/>
  <c r="BG37"/>
  <c r="BG36"/>
  <c r="BG35"/>
  <c r="BG34"/>
  <c r="BG33"/>
  <c r="BG32"/>
  <c r="BG31"/>
  <c r="BG30"/>
  <c r="BG29"/>
  <c r="BG28"/>
  <c r="BG27"/>
  <c r="BG26"/>
  <c r="BG25"/>
  <c r="BH41"/>
  <c r="BI41"/>
  <c r="BO400" l="1"/>
  <c r="BN401"/>
  <c r="BO41"/>
  <c r="BO243"/>
  <c r="BL41"/>
  <c r="BO94"/>
  <c r="BL94"/>
  <c r="BO121"/>
  <c r="BL121"/>
  <c r="BL400"/>
  <c r="BO163"/>
  <c r="BO204"/>
  <c r="BM401"/>
  <c r="BF387"/>
  <c r="BG41"/>
  <c r="BK41" s="1"/>
  <c r="BF204"/>
  <c r="BF299"/>
  <c r="BL401" l="1"/>
  <c r="BO401"/>
  <c r="A401"/>
  <c r="BC400"/>
  <c r="BB400"/>
  <c r="BA400"/>
  <c r="AY400"/>
  <c r="AX400"/>
  <c r="AW400"/>
  <c r="AV400"/>
  <c r="AU400"/>
  <c r="AR400"/>
  <c r="AQ400"/>
  <c r="AO400"/>
  <c r="AN400"/>
  <c r="AM400"/>
  <c r="AL400"/>
  <c r="AK400"/>
  <c r="AJ400"/>
  <c r="AI400"/>
  <c r="AG400"/>
  <c r="AF400"/>
  <c r="AE400"/>
  <c r="AD400"/>
  <c r="AB400"/>
  <c r="AA400"/>
  <c r="Z400"/>
  <c r="Y400"/>
  <c r="X400"/>
  <c r="W400"/>
  <c r="Q400"/>
  <c r="P400"/>
  <c r="O400"/>
  <c r="N400"/>
  <c r="M400"/>
  <c r="L400"/>
  <c r="K400"/>
  <c r="J400"/>
  <c r="I400"/>
  <c r="H400"/>
  <c r="G400"/>
  <c r="F400"/>
  <c r="BC387"/>
  <c r="BB387"/>
  <c r="BA387"/>
  <c r="AZ387"/>
  <c r="AY387"/>
  <c r="AX387"/>
  <c r="AW387"/>
  <c r="AV387"/>
  <c r="AU387"/>
  <c r="AT387"/>
  <c r="AS387"/>
  <c r="AR387"/>
  <c r="AQ387"/>
  <c r="AP387"/>
  <c r="AO387"/>
  <c r="AN387"/>
  <c r="AM387"/>
  <c r="AL387"/>
  <c r="AK387"/>
  <c r="AJ387"/>
  <c r="AI387"/>
  <c r="AG387"/>
  <c r="AF387"/>
  <c r="AE387"/>
  <c r="AD387"/>
  <c r="AB387"/>
  <c r="AA387"/>
  <c r="Z387"/>
  <c r="Y387"/>
  <c r="X387"/>
  <c r="W387"/>
  <c r="Q387"/>
  <c r="P387"/>
  <c r="O387"/>
  <c r="N387"/>
  <c r="M387"/>
  <c r="L387"/>
  <c r="K387"/>
  <c r="J387"/>
  <c r="I387"/>
  <c r="H387"/>
  <c r="G387"/>
  <c r="F387"/>
  <c r="BC375"/>
  <c r="BB375"/>
  <c r="BA375"/>
  <c r="AY375"/>
  <c r="AX375"/>
  <c r="AW375"/>
  <c r="AV375"/>
  <c r="AU375"/>
  <c r="AS375"/>
  <c r="AR375"/>
  <c r="AQ375"/>
  <c r="AO375"/>
  <c r="AN375"/>
  <c r="AM375"/>
  <c r="AL375"/>
  <c r="AK375"/>
  <c r="AJ375"/>
  <c r="AI375"/>
  <c r="AG375"/>
  <c r="AF375"/>
  <c r="AE375"/>
  <c r="AD375"/>
  <c r="AB375"/>
  <c r="AA375"/>
  <c r="Z375"/>
  <c r="Y375"/>
  <c r="X375"/>
  <c r="W375"/>
  <c r="Q375"/>
  <c r="P375"/>
  <c r="O375"/>
  <c r="N375"/>
  <c r="M375"/>
  <c r="L375"/>
  <c r="K375"/>
  <c r="J375"/>
  <c r="I375"/>
  <c r="H375"/>
  <c r="G375"/>
  <c r="F375"/>
  <c r="R374"/>
  <c r="S374"/>
  <c r="T374"/>
  <c r="U374"/>
  <c r="BC361"/>
  <c r="BB361"/>
  <c r="BA361"/>
  <c r="AY361"/>
  <c r="AX361"/>
  <c r="AW361"/>
  <c r="AV361"/>
  <c r="AU361"/>
  <c r="AR361"/>
  <c r="AQ361"/>
  <c r="AO361"/>
  <c r="AN361"/>
  <c r="AM361"/>
  <c r="AL361"/>
  <c r="AK361"/>
  <c r="AJ361"/>
  <c r="AI361"/>
  <c r="AG361"/>
  <c r="AF361"/>
  <c r="AE361"/>
  <c r="AD361"/>
  <c r="AB361"/>
  <c r="AA361"/>
  <c r="Z361"/>
  <c r="Y361"/>
  <c r="X361"/>
  <c r="W361"/>
  <c r="Q361"/>
  <c r="P361"/>
  <c r="O361"/>
  <c r="N361"/>
  <c r="M361"/>
  <c r="L361"/>
  <c r="K361"/>
  <c r="J361"/>
  <c r="I361"/>
  <c r="H361"/>
  <c r="G361"/>
  <c r="F361"/>
  <c r="BC348"/>
  <c r="BB348"/>
  <c r="BA348"/>
  <c r="AY348"/>
  <c r="AX348"/>
  <c r="AW348"/>
  <c r="AV348"/>
  <c r="AU348"/>
  <c r="AR348"/>
  <c r="AQ348"/>
  <c r="AO348"/>
  <c r="AN348"/>
  <c r="AM348"/>
  <c r="AL348"/>
  <c r="AK348"/>
  <c r="AJ348"/>
  <c r="AI348"/>
  <c r="AG348"/>
  <c r="AF348"/>
  <c r="AE348"/>
  <c r="AD348"/>
  <c r="AB348"/>
  <c r="AA348"/>
  <c r="Z348"/>
  <c r="Y348"/>
  <c r="X348"/>
  <c r="W348"/>
  <c r="Q348"/>
  <c r="P348"/>
  <c r="O348"/>
  <c r="N348"/>
  <c r="M348"/>
  <c r="L348"/>
  <c r="K348"/>
  <c r="J348"/>
  <c r="I348"/>
  <c r="H348"/>
  <c r="G348"/>
  <c r="F348"/>
  <c r="BC338"/>
  <c r="BB338"/>
  <c r="BA338"/>
  <c r="AY338"/>
  <c r="AX338"/>
  <c r="AW338"/>
  <c r="AV338"/>
  <c r="AU338"/>
  <c r="AS338"/>
  <c r="AR338"/>
  <c r="AQ338"/>
  <c r="AO338"/>
  <c r="AN338"/>
  <c r="AM338"/>
  <c r="AL338"/>
  <c r="AK338"/>
  <c r="AJ338"/>
  <c r="AI338"/>
  <c r="AG338"/>
  <c r="AF338"/>
  <c r="AE338"/>
  <c r="AD338"/>
  <c r="AB338"/>
  <c r="AA338"/>
  <c r="Z338"/>
  <c r="Y338"/>
  <c r="X338"/>
  <c r="W338"/>
  <c r="Q338"/>
  <c r="P338"/>
  <c r="O338"/>
  <c r="N338"/>
  <c r="M338"/>
  <c r="L338"/>
  <c r="K338"/>
  <c r="J338"/>
  <c r="I338"/>
  <c r="H338"/>
  <c r="G338"/>
  <c r="F338"/>
  <c r="BC322"/>
  <c r="BB322"/>
  <c r="BA322"/>
  <c r="AY322"/>
  <c r="AX322"/>
  <c r="AW322"/>
  <c r="AV322"/>
  <c r="AU322"/>
  <c r="AS322"/>
  <c r="AR322"/>
  <c r="AQ322"/>
  <c r="AO322"/>
  <c r="AN322"/>
  <c r="AM322"/>
  <c r="AL322"/>
  <c r="AK322"/>
  <c r="AJ322"/>
  <c r="AI322"/>
  <c r="AG322"/>
  <c r="AF322"/>
  <c r="AE322"/>
  <c r="AD322"/>
  <c r="AB322"/>
  <c r="AA322"/>
  <c r="Z322"/>
  <c r="Y322"/>
  <c r="X322"/>
  <c r="W322"/>
  <c r="Q322"/>
  <c r="P322"/>
  <c r="O322"/>
  <c r="N322"/>
  <c r="M322"/>
  <c r="L322"/>
  <c r="K322"/>
  <c r="J322"/>
  <c r="I322"/>
  <c r="H322"/>
  <c r="G322"/>
  <c r="BC299"/>
  <c r="BB299"/>
  <c r="BA299"/>
  <c r="AZ299"/>
  <c r="AY299"/>
  <c r="AX299"/>
  <c r="AW299"/>
  <c r="AV299"/>
  <c r="AU299"/>
  <c r="AT299"/>
  <c r="AS299"/>
  <c r="AR299"/>
  <c r="AQ299"/>
  <c r="AP299"/>
  <c r="AO299"/>
  <c r="AN299"/>
  <c r="AM299"/>
  <c r="AL299"/>
  <c r="AK299"/>
  <c r="AJ299"/>
  <c r="AI299"/>
  <c r="AG299"/>
  <c r="AF299"/>
  <c r="AE299"/>
  <c r="AD299"/>
  <c r="AB299"/>
  <c r="AA299"/>
  <c r="Z299"/>
  <c r="Y299"/>
  <c r="X299"/>
  <c r="W299"/>
  <c r="Q299"/>
  <c r="P299"/>
  <c r="O299"/>
  <c r="N299"/>
  <c r="M299"/>
  <c r="L299"/>
  <c r="K299"/>
  <c r="J299"/>
  <c r="I299"/>
  <c r="H299"/>
  <c r="G299"/>
  <c r="F299"/>
  <c r="F322"/>
  <c r="BC267"/>
  <c r="BB267"/>
  <c r="BA267"/>
  <c r="AY267"/>
  <c r="AX267"/>
  <c r="AW267"/>
  <c r="AV267"/>
  <c r="AU267"/>
  <c r="AS267"/>
  <c r="AR267"/>
  <c r="AQ267"/>
  <c r="AO267"/>
  <c r="AN267"/>
  <c r="AM267"/>
  <c r="AL267"/>
  <c r="AK267"/>
  <c r="AJ267"/>
  <c r="AI267"/>
  <c r="AG267"/>
  <c r="AF267"/>
  <c r="AE267"/>
  <c r="AD267"/>
  <c r="AB267"/>
  <c r="AA267"/>
  <c r="Z267"/>
  <c r="Y267"/>
  <c r="X267"/>
  <c r="W267"/>
  <c r="Q267"/>
  <c r="P267"/>
  <c r="O267"/>
  <c r="N267"/>
  <c r="M267"/>
  <c r="L267"/>
  <c r="K267"/>
  <c r="J267"/>
  <c r="I267"/>
  <c r="H267"/>
  <c r="G267"/>
  <c r="F267"/>
  <c r="BC251"/>
  <c r="BB251"/>
  <c r="BA251"/>
  <c r="AY251"/>
  <c r="AX251"/>
  <c r="AW251"/>
  <c r="AU251"/>
  <c r="AS251"/>
  <c r="AR251"/>
  <c r="AQ251"/>
  <c r="AO251"/>
  <c r="AN251"/>
  <c r="AM251"/>
  <c r="AL251"/>
  <c r="AK251"/>
  <c r="AJ251"/>
  <c r="AI251"/>
  <c r="AG251"/>
  <c r="AF251"/>
  <c r="AE251"/>
  <c r="AD251"/>
  <c r="AB251"/>
  <c r="AA251"/>
  <c r="Z251"/>
  <c r="Y251"/>
  <c r="X251"/>
  <c r="W251"/>
  <c r="Q251"/>
  <c r="P251"/>
  <c r="O251"/>
  <c r="N251"/>
  <c r="M251"/>
  <c r="L251"/>
  <c r="K251"/>
  <c r="J251"/>
  <c r="I251"/>
  <c r="H251"/>
  <c r="G251"/>
  <c r="F251"/>
  <c r="G243"/>
  <c r="H243"/>
  <c r="I243"/>
  <c r="J243"/>
  <c r="K243"/>
  <c r="L243"/>
  <c r="M243"/>
  <c r="N243"/>
  <c r="O243"/>
  <c r="P243"/>
  <c r="Q243"/>
  <c r="W243"/>
  <c r="X243"/>
  <c r="Y243"/>
  <c r="Z243"/>
  <c r="AA243"/>
  <c r="AB243"/>
  <c r="AD243"/>
  <c r="AE243"/>
  <c r="AF243"/>
  <c r="AG243"/>
  <c r="AI243"/>
  <c r="AJ243"/>
  <c r="AK243"/>
  <c r="AL243"/>
  <c r="AM243"/>
  <c r="AN243"/>
  <c r="AO243"/>
  <c r="AQ243"/>
  <c r="AR243"/>
  <c r="AU243"/>
  <c r="AV243"/>
  <c r="AW243"/>
  <c r="AX243"/>
  <c r="AY243"/>
  <c r="BA243"/>
  <c r="BB243"/>
  <c r="BC243"/>
  <c r="F243"/>
  <c r="G215"/>
  <c r="H215"/>
  <c r="I215"/>
  <c r="J215"/>
  <c r="K215"/>
  <c r="L215"/>
  <c r="M215"/>
  <c r="N215"/>
  <c r="O215"/>
  <c r="P215"/>
  <c r="Q215"/>
  <c r="W215"/>
  <c r="X215"/>
  <c r="Y215"/>
  <c r="Z215"/>
  <c r="AA215"/>
  <c r="AB215"/>
  <c r="AD215"/>
  <c r="AE215"/>
  <c r="AF215"/>
  <c r="AG215"/>
  <c r="AI215"/>
  <c r="AJ215"/>
  <c r="AK215"/>
  <c r="AL215"/>
  <c r="AM215"/>
  <c r="AN215"/>
  <c r="AO215"/>
  <c r="AQ215"/>
  <c r="AR215"/>
  <c r="AS215"/>
  <c r="AU215"/>
  <c r="AV215"/>
  <c r="AW215"/>
  <c r="AX215"/>
  <c r="AY215"/>
  <c r="BA215"/>
  <c r="BB215"/>
  <c r="BC215"/>
  <c r="F215"/>
  <c r="G204"/>
  <c r="H204"/>
  <c r="I204"/>
  <c r="J204"/>
  <c r="K204"/>
  <c r="L204"/>
  <c r="M204"/>
  <c r="N204"/>
  <c r="O204"/>
  <c r="P204"/>
  <c r="Q204"/>
  <c r="W204"/>
  <c r="X204"/>
  <c r="Y204"/>
  <c r="Z204"/>
  <c r="AA204"/>
  <c r="AB204"/>
  <c r="AD204"/>
  <c r="AE204"/>
  <c r="AF204"/>
  <c r="AG204"/>
  <c r="AI204"/>
  <c r="AJ204"/>
  <c r="AK204"/>
  <c r="AL204"/>
  <c r="AM204"/>
  <c r="AN204"/>
  <c r="AO204"/>
  <c r="AP204"/>
  <c r="AQ204"/>
  <c r="AR204"/>
  <c r="AS204"/>
  <c r="AT204"/>
  <c r="AU204"/>
  <c r="AV204"/>
  <c r="AW204"/>
  <c r="AX204"/>
  <c r="AY204"/>
  <c r="AZ204"/>
  <c r="BA204"/>
  <c r="BB204"/>
  <c r="BC204"/>
  <c r="F204"/>
  <c r="G163"/>
  <c r="H163"/>
  <c r="I163"/>
  <c r="J163"/>
  <c r="K163"/>
  <c r="L163"/>
  <c r="M163"/>
  <c r="N163"/>
  <c r="O163"/>
  <c r="P163"/>
  <c r="Q163"/>
  <c r="W163"/>
  <c r="X163"/>
  <c r="Y163"/>
  <c r="Z163"/>
  <c r="AA163"/>
  <c r="AB163"/>
  <c r="AD163"/>
  <c r="AE163"/>
  <c r="AF163"/>
  <c r="AG163"/>
  <c r="AI163"/>
  <c r="AJ163"/>
  <c r="AK163"/>
  <c r="AL163"/>
  <c r="AM163"/>
  <c r="AN163"/>
  <c r="AO163"/>
  <c r="AQ163"/>
  <c r="AR163"/>
  <c r="AU163"/>
  <c r="AV163"/>
  <c r="AW163"/>
  <c r="AX163"/>
  <c r="AY163"/>
  <c r="BA163"/>
  <c r="BB163"/>
  <c r="BC163"/>
  <c r="F163"/>
  <c r="G143"/>
  <c r="H143"/>
  <c r="I143"/>
  <c r="J143"/>
  <c r="K143"/>
  <c r="L143"/>
  <c r="M143"/>
  <c r="N143"/>
  <c r="O143"/>
  <c r="P143"/>
  <c r="Q143"/>
  <c r="W143"/>
  <c r="X143"/>
  <c r="Y143"/>
  <c r="Z143"/>
  <c r="AA143"/>
  <c r="AB143"/>
  <c r="AD143"/>
  <c r="AE143"/>
  <c r="AF143"/>
  <c r="AG143"/>
  <c r="AI143"/>
  <c r="AJ143"/>
  <c r="AK143"/>
  <c r="AL143"/>
  <c r="AM143"/>
  <c r="AN143"/>
  <c r="AO143"/>
  <c r="AQ143"/>
  <c r="AR143"/>
  <c r="AS143"/>
  <c r="AU143"/>
  <c r="AV143"/>
  <c r="AW143"/>
  <c r="AX143"/>
  <c r="AY143"/>
  <c r="AZ143"/>
  <c r="BA143"/>
  <c r="BB143"/>
  <c r="BC143"/>
  <c r="F143"/>
  <c r="G130"/>
  <c r="H130"/>
  <c r="I130"/>
  <c r="J130"/>
  <c r="K130"/>
  <c r="L130"/>
  <c r="M130"/>
  <c r="N130"/>
  <c r="O130"/>
  <c r="P130"/>
  <c r="Q130"/>
  <c r="W130"/>
  <c r="X130"/>
  <c r="Y130"/>
  <c r="Z130"/>
  <c r="AA130"/>
  <c r="AB130"/>
  <c r="AD130"/>
  <c r="AE130"/>
  <c r="AF130"/>
  <c r="AG130"/>
  <c r="AI130"/>
  <c r="AJ130"/>
  <c r="AK130"/>
  <c r="AL130"/>
  <c r="AM130"/>
  <c r="AN130"/>
  <c r="AO130"/>
  <c r="AQ130"/>
  <c r="AR130"/>
  <c r="AS130"/>
  <c r="AU130"/>
  <c r="AV130"/>
  <c r="AW130"/>
  <c r="AX130"/>
  <c r="AY130"/>
  <c r="BA130"/>
  <c r="BB130"/>
  <c r="BC130"/>
  <c r="F130"/>
  <c r="G121"/>
  <c r="H121"/>
  <c r="I121"/>
  <c r="J121"/>
  <c r="K121"/>
  <c r="L121"/>
  <c r="M121"/>
  <c r="N121"/>
  <c r="O121"/>
  <c r="P121"/>
  <c r="Q121"/>
  <c r="W121"/>
  <c r="X121"/>
  <c r="Y121"/>
  <c r="Z121"/>
  <c r="AA121"/>
  <c r="AB121"/>
  <c r="AD121"/>
  <c r="AE121"/>
  <c r="AF121"/>
  <c r="AG121"/>
  <c r="AI121"/>
  <c r="AJ121"/>
  <c r="AK121"/>
  <c r="AL121"/>
  <c r="AM121"/>
  <c r="AN121"/>
  <c r="AO121"/>
  <c r="AR121"/>
  <c r="AU121"/>
  <c r="AV121"/>
  <c r="AW121"/>
  <c r="AX121"/>
  <c r="AY121"/>
  <c r="BA121"/>
  <c r="BB121"/>
  <c r="BC121"/>
  <c r="F121"/>
  <c r="W102"/>
  <c r="X102"/>
  <c r="Y102"/>
  <c r="Z102"/>
  <c r="AA102"/>
  <c r="AB102"/>
  <c r="AD102"/>
  <c r="AE102"/>
  <c r="AF102"/>
  <c r="AG102"/>
  <c r="AI102"/>
  <c r="AJ102"/>
  <c r="AK102"/>
  <c r="AL102"/>
  <c r="AM102"/>
  <c r="AN102"/>
  <c r="AO102"/>
  <c r="AQ102"/>
  <c r="AR102"/>
  <c r="AS102"/>
  <c r="AT102"/>
  <c r="AU102"/>
  <c r="AV102"/>
  <c r="AW102"/>
  <c r="AX102"/>
  <c r="AY102"/>
  <c r="AZ102"/>
  <c r="BA102"/>
  <c r="BB102"/>
  <c r="BC102"/>
  <c r="G102"/>
  <c r="H102"/>
  <c r="I102"/>
  <c r="J102"/>
  <c r="K102"/>
  <c r="L102"/>
  <c r="M102"/>
  <c r="N102"/>
  <c r="O102"/>
  <c r="P102"/>
  <c r="Q102"/>
  <c r="F102"/>
  <c r="G94"/>
  <c r="H94"/>
  <c r="I94"/>
  <c r="J94"/>
  <c r="K94"/>
  <c r="L94"/>
  <c r="M94"/>
  <c r="N94"/>
  <c r="O94"/>
  <c r="P94"/>
  <c r="Q94"/>
  <c r="W94"/>
  <c r="X94"/>
  <c r="Y94"/>
  <c r="Z94"/>
  <c r="AA94"/>
  <c r="AB94"/>
  <c r="AD94"/>
  <c r="AE94"/>
  <c r="AF94"/>
  <c r="AG94"/>
  <c r="AI94"/>
  <c r="AJ94"/>
  <c r="AK94"/>
  <c r="AL94"/>
  <c r="AM94"/>
  <c r="AN94"/>
  <c r="AO94"/>
  <c r="AQ94"/>
  <c r="AR94"/>
  <c r="AS94"/>
  <c r="AT94"/>
  <c r="AU94"/>
  <c r="AV94"/>
  <c r="AW94"/>
  <c r="AX94"/>
  <c r="AY94"/>
  <c r="AZ94"/>
  <c r="BA94"/>
  <c r="BB94"/>
  <c r="BC94"/>
  <c r="BC75"/>
  <c r="BB75"/>
  <c r="BA75"/>
  <c r="AY75"/>
  <c r="AX75"/>
  <c r="AW75"/>
  <c r="AV75"/>
  <c r="AU75"/>
  <c r="AS75"/>
  <c r="AR75"/>
  <c r="AQ75"/>
  <c r="AO75"/>
  <c r="AN75"/>
  <c r="AM75"/>
  <c r="AL75"/>
  <c r="AK75"/>
  <c r="AJ75"/>
  <c r="AI75"/>
  <c r="AG75"/>
  <c r="AF75"/>
  <c r="AE75"/>
  <c r="AD75"/>
  <c r="AB75"/>
  <c r="AA75"/>
  <c r="Z75"/>
  <c r="Y75"/>
  <c r="X75"/>
  <c r="W75"/>
  <c r="Q75"/>
  <c r="P75"/>
  <c r="O75"/>
  <c r="N75"/>
  <c r="M75"/>
  <c r="L75"/>
  <c r="K75"/>
  <c r="J75"/>
  <c r="I75"/>
  <c r="H75"/>
  <c r="G75"/>
  <c r="BC60"/>
  <c r="BB60"/>
  <c r="BA60"/>
  <c r="AY60"/>
  <c r="AX60"/>
  <c r="AW60"/>
  <c r="AV60"/>
  <c r="AU60"/>
  <c r="AS60"/>
  <c r="AR60"/>
  <c r="AQ60"/>
  <c r="AO60"/>
  <c r="AN60"/>
  <c r="AM60"/>
  <c r="AL60"/>
  <c r="AK60"/>
  <c r="AJ60"/>
  <c r="AI60"/>
  <c r="AG60"/>
  <c r="AF60"/>
  <c r="AE60"/>
  <c r="AD60"/>
  <c r="AB60"/>
  <c r="AA60"/>
  <c r="Z60"/>
  <c r="Y60"/>
  <c r="X60"/>
  <c r="W60"/>
  <c r="Q60"/>
  <c r="P60"/>
  <c r="O60"/>
  <c r="N60"/>
  <c r="M60"/>
  <c r="L60"/>
  <c r="K60"/>
  <c r="J60"/>
  <c r="I60"/>
  <c r="H60"/>
  <c r="G60"/>
  <c r="BC48"/>
  <c r="BB48"/>
  <c r="BA48"/>
  <c r="AY48"/>
  <c r="AX48"/>
  <c r="AW48"/>
  <c r="AV48"/>
  <c r="AU48"/>
  <c r="AS48"/>
  <c r="AR48"/>
  <c r="AQ48"/>
  <c r="AO48"/>
  <c r="AN48"/>
  <c r="AM48"/>
  <c r="AL48"/>
  <c r="AK48"/>
  <c r="AJ48"/>
  <c r="AI48"/>
  <c r="AG48"/>
  <c r="AF48"/>
  <c r="AE48"/>
  <c r="AD48"/>
  <c r="AB48"/>
  <c r="AA48"/>
  <c r="Z48"/>
  <c r="Y48"/>
  <c r="X48"/>
  <c r="W48"/>
  <c r="Q48"/>
  <c r="P48"/>
  <c r="O48"/>
  <c r="N48"/>
  <c r="M48"/>
  <c r="L48"/>
  <c r="K48"/>
  <c r="J48"/>
  <c r="I48"/>
  <c r="H48"/>
  <c r="G48"/>
  <c r="BC24"/>
  <c r="BB24"/>
  <c r="BA24"/>
  <c r="AY24"/>
  <c r="AX24"/>
  <c r="AW24"/>
  <c r="AV24"/>
  <c r="AU24"/>
  <c r="AS24"/>
  <c r="AR24"/>
  <c r="AQ24"/>
  <c r="AO24"/>
  <c r="AN24"/>
  <c r="AM24"/>
  <c r="AL24"/>
  <c r="AK24"/>
  <c r="AJ24"/>
  <c r="AI24"/>
  <c r="AG24"/>
  <c r="AF24"/>
  <c r="AE24"/>
  <c r="AD24"/>
  <c r="AB24"/>
  <c r="AA24"/>
  <c r="Z24"/>
  <c r="Y24"/>
  <c r="X24"/>
  <c r="W24"/>
  <c r="Q24"/>
  <c r="P24"/>
  <c r="O24"/>
  <c r="N24"/>
  <c r="M24"/>
  <c r="L24"/>
  <c r="K24"/>
  <c r="J24"/>
  <c r="I24"/>
  <c r="H24"/>
  <c r="G24"/>
  <c r="F24"/>
  <c r="AC374" l="1"/>
  <c r="AH374"/>
  <c r="AF401"/>
  <c r="AO401"/>
  <c r="K401"/>
  <c r="AB401"/>
  <c r="AL401"/>
  <c r="BB401"/>
  <c r="J401"/>
  <c r="I401"/>
  <c r="M401"/>
  <c r="Q401"/>
  <c r="Z401"/>
  <c r="AE401"/>
  <c r="AJ401"/>
  <c r="AN401"/>
  <c r="AY401"/>
  <c r="AA401"/>
  <c r="AK401"/>
  <c r="G401"/>
  <c r="O401"/>
  <c r="X401"/>
  <c r="AG401"/>
  <c r="AW401"/>
  <c r="F401"/>
  <c r="N401"/>
  <c r="H401"/>
  <c r="L401"/>
  <c r="P401"/>
  <c r="Y401"/>
  <c r="AD401"/>
  <c r="AI401"/>
  <c r="AM401"/>
  <c r="AR401"/>
  <c r="AX401"/>
  <c r="BC401"/>
  <c r="V374"/>
  <c r="R11" l="1"/>
  <c r="S11"/>
  <c r="T11"/>
  <c r="U11"/>
  <c r="R12"/>
  <c r="S12"/>
  <c r="T12"/>
  <c r="U12"/>
  <c r="R13"/>
  <c r="S13"/>
  <c r="T13"/>
  <c r="U13"/>
  <c r="R14"/>
  <c r="S14"/>
  <c r="T14"/>
  <c r="U14"/>
  <c r="R15"/>
  <c r="S15"/>
  <c r="T15"/>
  <c r="U15"/>
  <c r="R16"/>
  <c r="S16"/>
  <c r="T16"/>
  <c r="U16"/>
  <c r="R18"/>
  <c r="S18"/>
  <c r="T18"/>
  <c r="U18"/>
  <c r="R19"/>
  <c r="S19"/>
  <c r="T19"/>
  <c r="U19"/>
  <c r="R20"/>
  <c r="S20"/>
  <c r="T20"/>
  <c r="U20"/>
  <c r="R21"/>
  <c r="S21"/>
  <c r="T21"/>
  <c r="U21"/>
  <c r="R22"/>
  <c r="S22"/>
  <c r="T22"/>
  <c r="U22"/>
  <c r="R23"/>
  <c r="S23"/>
  <c r="T23"/>
  <c r="U23"/>
  <c r="R25"/>
  <c r="S25"/>
  <c r="T25"/>
  <c r="U25"/>
  <c r="R26"/>
  <c r="S26"/>
  <c r="T26"/>
  <c r="U26"/>
  <c r="R27"/>
  <c r="S27"/>
  <c r="T27"/>
  <c r="U27"/>
  <c r="R28"/>
  <c r="S28"/>
  <c r="T28"/>
  <c r="U28"/>
  <c r="R29"/>
  <c r="S29"/>
  <c r="T29"/>
  <c r="U29"/>
  <c r="R30"/>
  <c r="S30"/>
  <c r="T30"/>
  <c r="U30"/>
  <c r="R31"/>
  <c r="S31"/>
  <c r="T31"/>
  <c r="U31"/>
  <c r="R32"/>
  <c r="S32"/>
  <c r="T32"/>
  <c r="U32"/>
  <c r="R33"/>
  <c r="S33"/>
  <c r="T33"/>
  <c r="U33"/>
  <c r="R34"/>
  <c r="S34"/>
  <c r="T34"/>
  <c r="U34"/>
  <c r="R35"/>
  <c r="S35"/>
  <c r="T35"/>
  <c r="U35"/>
  <c r="R36"/>
  <c r="S36"/>
  <c r="T36"/>
  <c r="U36"/>
  <c r="R37"/>
  <c r="S37"/>
  <c r="T37"/>
  <c r="U37"/>
  <c r="R38"/>
  <c r="S38"/>
  <c r="T38"/>
  <c r="U38"/>
  <c r="R39"/>
  <c r="S39"/>
  <c r="T39"/>
  <c r="U39"/>
  <c r="R40"/>
  <c r="S40"/>
  <c r="T40"/>
  <c r="U40"/>
  <c r="R42"/>
  <c r="S42"/>
  <c r="T42"/>
  <c r="U42"/>
  <c r="R43"/>
  <c r="S43"/>
  <c r="T43"/>
  <c r="U43"/>
  <c r="R44"/>
  <c r="S44"/>
  <c r="T44"/>
  <c r="U44"/>
  <c r="R45"/>
  <c r="S45"/>
  <c r="T45"/>
  <c r="U45"/>
  <c r="R46"/>
  <c r="S46"/>
  <c r="T46"/>
  <c r="U46"/>
  <c r="R47"/>
  <c r="S47"/>
  <c r="T47"/>
  <c r="U47"/>
  <c r="R49"/>
  <c r="S49"/>
  <c r="T49"/>
  <c r="U49"/>
  <c r="R50"/>
  <c r="S50"/>
  <c r="T50"/>
  <c r="U50"/>
  <c r="R51"/>
  <c r="S51"/>
  <c r="T51"/>
  <c r="U51"/>
  <c r="R52"/>
  <c r="S52"/>
  <c r="T52"/>
  <c r="U52"/>
  <c r="R53"/>
  <c r="S53"/>
  <c r="T53"/>
  <c r="U53"/>
  <c r="R54"/>
  <c r="S54"/>
  <c r="T54"/>
  <c r="U54"/>
  <c r="R55"/>
  <c r="S55"/>
  <c r="T55"/>
  <c r="U55"/>
  <c r="R56"/>
  <c r="S56"/>
  <c r="T56"/>
  <c r="U56"/>
  <c r="R57"/>
  <c r="S57"/>
  <c r="T57"/>
  <c r="U57"/>
  <c r="R58"/>
  <c r="S58"/>
  <c r="T58"/>
  <c r="U58"/>
  <c r="R59"/>
  <c r="S59"/>
  <c r="T59"/>
  <c r="U59"/>
  <c r="R61"/>
  <c r="S61"/>
  <c r="T61"/>
  <c r="U61"/>
  <c r="R62"/>
  <c r="S62"/>
  <c r="T62"/>
  <c r="U62"/>
  <c r="R63"/>
  <c r="S63"/>
  <c r="T63"/>
  <c r="U63"/>
  <c r="R64"/>
  <c r="S64"/>
  <c r="T64"/>
  <c r="U64"/>
  <c r="R65"/>
  <c r="S65"/>
  <c r="T65"/>
  <c r="U65"/>
  <c r="R66"/>
  <c r="S66"/>
  <c r="T66"/>
  <c r="U66"/>
  <c r="R67"/>
  <c r="S67"/>
  <c r="T67"/>
  <c r="U67"/>
  <c r="R68"/>
  <c r="S68"/>
  <c r="T68"/>
  <c r="U68"/>
  <c r="R69"/>
  <c r="S69"/>
  <c r="T69"/>
  <c r="U69"/>
  <c r="R70"/>
  <c r="S70"/>
  <c r="T70"/>
  <c r="U70"/>
  <c r="R71"/>
  <c r="S71"/>
  <c r="T71"/>
  <c r="U71"/>
  <c r="R72"/>
  <c r="S72"/>
  <c r="T72"/>
  <c r="U72"/>
  <c r="R73"/>
  <c r="S73"/>
  <c r="T73"/>
  <c r="U73"/>
  <c r="R74"/>
  <c r="S74"/>
  <c r="T74"/>
  <c r="U74"/>
  <c r="R76"/>
  <c r="S76"/>
  <c r="T76"/>
  <c r="U76"/>
  <c r="R77"/>
  <c r="S77"/>
  <c r="T77"/>
  <c r="U77"/>
  <c r="R78"/>
  <c r="S78"/>
  <c r="T78"/>
  <c r="U78"/>
  <c r="R79"/>
  <c r="S79"/>
  <c r="T79"/>
  <c r="U79"/>
  <c r="R80"/>
  <c r="S80"/>
  <c r="T80"/>
  <c r="U80"/>
  <c r="R81"/>
  <c r="S81"/>
  <c r="T81"/>
  <c r="U81"/>
  <c r="R82"/>
  <c r="S82"/>
  <c r="T82"/>
  <c r="U82"/>
  <c r="R83"/>
  <c r="S83"/>
  <c r="T83"/>
  <c r="U83"/>
  <c r="R84"/>
  <c r="S84"/>
  <c r="T84"/>
  <c r="U84"/>
  <c r="R85"/>
  <c r="S85"/>
  <c r="T85"/>
  <c r="U85"/>
  <c r="R86"/>
  <c r="S86"/>
  <c r="T86"/>
  <c r="U86"/>
  <c r="R87"/>
  <c r="S87"/>
  <c r="T87"/>
  <c r="U87"/>
  <c r="R88"/>
  <c r="S88"/>
  <c r="T88"/>
  <c r="U88"/>
  <c r="R89"/>
  <c r="S89"/>
  <c r="T89"/>
  <c r="U89"/>
  <c r="R90"/>
  <c r="S90"/>
  <c r="T90"/>
  <c r="U90"/>
  <c r="R91"/>
  <c r="S91"/>
  <c r="T91"/>
  <c r="U91"/>
  <c r="R92"/>
  <c r="S92"/>
  <c r="T92"/>
  <c r="U92"/>
  <c r="R93"/>
  <c r="S93"/>
  <c r="T93"/>
  <c r="U93"/>
  <c r="R95"/>
  <c r="S95"/>
  <c r="T95"/>
  <c r="U95"/>
  <c r="R96"/>
  <c r="S96"/>
  <c r="T96"/>
  <c r="U96"/>
  <c r="R97"/>
  <c r="S97"/>
  <c r="T97"/>
  <c r="U97"/>
  <c r="R98"/>
  <c r="S98"/>
  <c r="T98"/>
  <c r="U98"/>
  <c r="R99"/>
  <c r="S99"/>
  <c r="T99"/>
  <c r="U99"/>
  <c r="R100"/>
  <c r="S100"/>
  <c r="T100"/>
  <c r="U100"/>
  <c r="R101"/>
  <c r="S101"/>
  <c r="T101"/>
  <c r="U101"/>
  <c r="R103"/>
  <c r="S103"/>
  <c r="T103"/>
  <c r="U103"/>
  <c r="R104"/>
  <c r="S104"/>
  <c r="T104"/>
  <c r="U104"/>
  <c r="R105"/>
  <c r="S105"/>
  <c r="T105"/>
  <c r="U105"/>
  <c r="R106"/>
  <c r="S106"/>
  <c r="T106"/>
  <c r="U106"/>
  <c r="R107"/>
  <c r="S107"/>
  <c r="T107"/>
  <c r="U107"/>
  <c r="R108"/>
  <c r="S108"/>
  <c r="T108"/>
  <c r="U108"/>
  <c r="R109"/>
  <c r="S109"/>
  <c r="T109"/>
  <c r="U109"/>
  <c r="R110"/>
  <c r="S110"/>
  <c r="T110"/>
  <c r="U110"/>
  <c r="R111"/>
  <c r="S111"/>
  <c r="T111"/>
  <c r="U111"/>
  <c r="R112"/>
  <c r="S112"/>
  <c r="T112"/>
  <c r="U112"/>
  <c r="R113"/>
  <c r="S113"/>
  <c r="T113"/>
  <c r="U113"/>
  <c r="R114"/>
  <c r="S114"/>
  <c r="T114"/>
  <c r="U114"/>
  <c r="R115"/>
  <c r="S115"/>
  <c r="T115"/>
  <c r="U115"/>
  <c r="R116"/>
  <c r="S116"/>
  <c r="T116"/>
  <c r="U116"/>
  <c r="R117"/>
  <c r="S117"/>
  <c r="T117"/>
  <c r="U117"/>
  <c r="R118"/>
  <c r="S118"/>
  <c r="T118"/>
  <c r="U118"/>
  <c r="R119"/>
  <c r="S119"/>
  <c r="T119"/>
  <c r="U119"/>
  <c r="R120"/>
  <c r="S120"/>
  <c r="T120"/>
  <c r="U120"/>
  <c r="R122"/>
  <c r="S122"/>
  <c r="T122"/>
  <c r="U122"/>
  <c r="R123"/>
  <c r="S123"/>
  <c r="T123"/>
  <c r="U123"/>
  <c r="R124"/>
  <c r="S124"/>
  <c r="T124"/>
  <c r="U124"/>
  <c r="R125"/>
  <c r="S125"/>
  <c r="T125"/>
  <c r="U125"/>
  <c r="R126"/>
  <c r="S126"/>
  <c r="T126"/>
  <c r="U126"/>
  <c r="R127"/>
  <c r="S127"/>
  <c r="T127"/>
  <c r="U127"/>
  <c r="R128"/>
  <c r="S128"/>
  <c r="T128"/>
  <c r="U128"/>
  <c r="R129"/>
  <c r="S129"/>
  <c r="T129"/>
  <c r="U129"/>
  <c r="R131"/>
  <c r="S131"/>
  <c r="T131"/>
  <c r="U131"/>
  <c r="R132"/>
  <c r="S132"/>
  <c r="T132"/>
  <c r="U132"/>
  <c r="R133"/>
  <c r="S133"/>
  <c r="T133"/>
  <c r="U133"/>
  <c r="R134"/>
  <c r="S134"/>
  <c r="T134"/>
  <c r="U134"/>
  <c r="R135"/>
  <c r="S135"/>
  <c r="T135"/>
  <c r="U135"/>
  <c r="R136"/>
  <c r="S136"/>
  <c r="T136"/>
  <c r="U136"/>
  <c r="R137"/>
  <c r="S137"/>
  <c r="T137"/>
  <c r="U137"/>
  <c r="R138"/>
  <c r="S138"/>
  <c r="T138"/>
  <c r="U138"/>
  <c r="R139"/>
  <c r="S139"/>
  <c r="T139"/>
  <c r="U139"/>
  <c r="R140"/>
  <c r="S140"/>
  <c r="T140"/>
  <c r="U140"/>
  <c r="R141"/>
  <c r="S141"/>
  <c r="T141"/>
  <c r="U141"/>
  <c r="R142"/>
  <c r="S142"/>
  <c r="T142"/>
  <c r="U142"/>
  <c r="R144"/>
  <c r="S144"/>
  <c r="T144"/>
  <c r="U144"/>
  <c r="R145"/>
  <c r="S145"/>
  <c r="T145"/>
  <c r="U145"/>
  <c r="R146"/>
  <c r="S146"/>
  <c r="T146"/>
  <c r="U146"/>
  <c r="R147"/>
  <c r="S147"/>
  <c r="T147"/>
  <c r="U147"/>
  <c r="R148"/>
  <c r="S148"/>
  <c r="T148"/>
  <c r="U148"/>
  <c r="R149"/>
  <c r="S149"/>
  <c r="T149"/>
  <c r="U149"/>
  <c r="R150"/>
  <c r="S150"/>
  <c r="T150"/>
  <c r="U150"/>
  <c r="R151"/>
  <c r="S151"/>
  <c r="T151"/>
  <c r="U151"/>
  <c r="R152"/>
  <c r="S152"/>
  <c r="T152"/>
  <c r="U152"/>
  <c r="R153"/>
  <c r="S153"/>
  <c r="T153"/>
  <c r="U153"/>
  <c r="R154"/>
  <c r="S154"/>
  <c r="T154"/>
  <c r="U154"/>
  <c r="R155"/>
  <c r="S155"/>
  <c r="T155"/>
  <c r="U155"/>
  <c r="R156"/>
  <c r="S156"/>
  <c r="T156"/>
  <c r="U156"/>
  <c r="R157"/>
  <c r="S157"/>
  <c r="T157"/>
  <c r="U157"/>
  <c r="R158"/>
  <c r="S158"/>
  <c r="T158"/>
  <c r="U158"/>
  <c r="R159"/>
  <c r="S159"/>
  <c r="T159"/>
  <c r="U159"/>
  <c r="R160"/>
  <c r="S160"/>
  <c r="T160"/>
  <c r="U160"/>
  <c r="R161"/>
  <c r="S161"/>
  <c r="T161"/>
  <c r="U161"/>
  <c r="R162"/>
  <c r="S162"/>
  <c r="T162"/>
  <c r="U162"/>
  <c r="R164"/>
  <c r="S164"/>
  <c r="T164"/>
  <c r="U164"/>
  <c r="R165"/>
  <c r="S165"/>
  <c r="T165"/>
  <c r="U165"/>
  <c r="R166"/>
  <c r="S166"/>
  <c r="T166"/>
  <c r="U166"/>
  <c r="R167"/>
  <c r="S167"/>
  <c r="T167"/>
  <c r="U167"/>
  <c r="R168"/>
  <c r="S168"/>
  <c r="T168"/>
  <c r="U168"/>
  <c r="R169"/>
  <c r="S169"/>
  <c r="T169"/>
  <c r="U169"/>
  <c r="R170"/>
  <c r="S170"/>
  <c r="T170"/>
  <c r="U170"/>
  <c r="R171"/>
  <c r="S171"/>
  <c r="T171"/>
  <c r="U171"/>
  <c r="R172"/>
  <c r="S172"/>
  <c r="T172"/>
  <c r="U172"/>
  <c r="R173"/>
  <c r="S173"/>
  <c r="T173"/>
  <c r="U173"/>
  <c r="R174"/>
  <c r="S174"/>
  <c r="T174"/>
  <c r="U174"/>
  <c r="R175"/>
  <c r="S175"/>
  <c r="T175"/>
  <c r="U175"/>
  <c r="R176"/>
  <c r="S176"/>
  <c r="T176"/>
  <c r="U176"/>
  <c r="R177"/>
  <c r="S177"/>
  <c r="T177"/>
  <c r="U177"/>
  <c r="R178"/>
  <c r="S178"/>
  <c r="T178"/>
  <c r="U178"/>
  <c r="R179"/>
  <c r="S179"/>
  <c r="T179"/>
  <c r="U179"/>
  <c r="R180"/>
  <c r="S180"/>
  <c r="T180"/>
  <c r="U180"/>
  <c r="R181"/>
  <c r="S181"/>
  <c r="T181"/>
  <c r="U181"/>
  <c r="R182"/>
  <c r="S182"/>
  <c r="T182"/>
  <c r="U182"/>
  <c r="R183"/>
  <c r="S183"/>
  <c r="T183"/>
  <c r="U183"/>
  <c r="R184"/>
  <c r="S184"/>
  <c r="T184"/>
  <c r="U184"/>
  <c r="R185"/>
  <c r="S185"/>
  <c r="T185"/>
  <c r="U185"/>
  <c r="R186"/>
  <c r="S186"/>
  <c r="T186"/>
  <c r="U186"/>
  <c r="R187"/>
  <c r="S187"/>
  <c r="T187"/>
  <c r="U187"/>
  <c r="R188"/>
  <c r="S188"/>
  <c r="T188"/>
  <c r="U188"/>
  <c r="R189"/>
  <c r="S189"/>
  <c r="T189"/>
  <c r="U189"/>
  <c r="R190"/>
  <c r="S190"/>
  <c r="T190"/>
  <c r="U190"/>
  <c r="R191"/>
  <c r="S191"/>
  <c r="T191"/>
  <c r="U191"/>
  <c r="R192"/>
  <c r="S192"/>
  <c r="T192"/>
  <c r="U192"/>
  <c r="R193"/>
  <c r="S193"/>
  <c r="T193"/>
  <c r="U193"/>
  <c r="R194"/>
  <c r="S194"/>
  <c r="T194"/>
  <c r="U194"/>
  <c r="R195"/>
  <c r="S195"/>
  <c r="T195"/>
  <c r="U195"/>
  <c r="R196"/>
  <c r="S196"/>
  <c r="T196"/>
  <c r="U196"/>
  <c r="R197"/>
  <c r="S197"/>
  <c r="T197"/>
  <c r="U197"/>
  <c r="R198"/>
  <c r="S198"/>
  <c r="T198"/>
  <c r="U198"/>
  <c r="R199"/>
  <c r="S199"/>
  <c r="T199"/>
  <c r="U199"/>
  <c r="R200"/>
  <c r="S200"/>
  <c r="T200"/>
  <c r="U200"/>
  <c r="R201"/>
  <c r="S201"/>
  <c r="T201"/>
  <c r="U201"/>
  <c r="R202"/>
  <c r="S202"/>
  <c r="T202"/>
  <c r="U202"/>
  <c r="R203"/>
  <c r="S203"/>
  <c r="T203"/>
  <c r="U203"/>
  <c r="R205"/>
  <c r="S205"/>
  <c r="T205"/>
  <c r="U205"/>
  <c r="R206"/>
  <c r="S206"/>
  <c r="T206"/>
  <c r="U206"/>
  <c r="R207"/>
  <c r="S207"/>
  <c r="T207"/>
  <c r="U207"/>
  <c r="R208"/>
  <c r="S208"/>
  <c r="T208"/>
  <c r="U208"/>
  <c r="R209"/>
  <c r="S209"/>
  <c r="T209"/>
  <c r="U209"/>
  <c r="R210"/>
  <c r="S210"/>
  <c r="T210"/>
  <c r="U210"/>
  <c r="R211"/>
  <c r="S211"/>
  <c r="T211"/>
  <c r="U211"/>
  <c r="R212"/>
  <c r="S212"/>
  <c r="T212"/>
  <c r="U212"/>
  <c r="R213"/>
  <c r="S213"/>
  <c r="T213"/>
  <c r="U213"/>
  <c r="R214"/>
  <c r="S214"/>
  <c r="T214"/>
  <c r="U214"/>
  <c r="R216"/>
  <c r="S216"/>
  <c r="T216"/>
  <c r="U216"/>
  <c r="R217"/>
  <c r="S217"/>
  <c r="T217"/>
  <c r="U217"/>
  <c r="R218"/>
  <c r="S218"/>
  <c r="T218"/>
  <c r="U218"/>
  <c r="R219"/>
  <c r="S219"/>
  <c r="T219"/>
  <c r="U219"/>
  <c r="R220"/>
  <c r="S220"/>
  <c r="T220"/>
  <c r="U220"/>
  <c r="R221"/>
  <c r="S221"/>
  <c r="T221"/>
  <c r="U221"/>
  <c r="R222"/>
  <c r="S222"/>
  <c r="T222"/>
  <c r="U222"/>
  <c r="R223"/>
  <c r="S223"/>
  <c r="T223"/>
  <c r="U223"/>
  <c r="R224"/>
  <c r="S224"/>
  <c r="T224"/>
  <c r="U224"/>
  <c r="R225"/>
  <c r="S225"/>
  <c r="T225"/>
  <c r="U225"/>
  <c r="R226"/>
  <c r="S226"/>
  <c r="T226"/>
  <c r="U226"/>
  <c r="R227"/>
  <c r="S227"/>
  <c r="T227"/>
  <c r="U227"/>
  <c r="R228"/>
  <c r="S228"/>
  <c r="T228"/>
  <c r="U228"/>
  <c r="R229"/>
  <c r="S229"/>
  <c r="T229"/>
  <c r="U229"/>
  <c r="R230"/>
  <c r="S230"/>
  <c r="T230"/>
  <c r="U230"/>
  <c r="R231"/>
  <c r="S231"/>
  <c r="T231"/>
  <c r="U231"/>
  <c r="R232"/>
  <c r="S232"/>
  <c r="T232"/>
  <c r="U232"/>
  <c r="R233"/>
  <c r="S233"/>
  <c r="T233"/>
  <c r="U233"/>
  <c r="R234"/>
  <c r="S234"/>
  <c r="T234"/>
  <c r="U234"/>
  <c r="R235"/>
  <c r="S235"/>
  <c r="T235"/>
  <c r="U235"/>
  <c r="R236"/>
  <c r="S236"/>
  <c r="T236"/>
  <c r="U236"/>
  <c r="R237"/>
  <c r="S237"/>
  <c r="T237"/>
  <c r="U237"/>
  <c r="R238"/>
  <c r="S238"/>
  <c r="T238"/>
  <c r="U238"/>
  <c r="R239"/>
  <c r="S239"/>
  <c r="T239"/>
  <c r="U239"/>
  <c r="R240"/>
  <c r="S240"/>
  <c r="T240"/>
  <c r="U240"/>
  <c r="R241"/>
  <c r="S241"/>
  <c r="T241"/>
  <c r="U241"/>
  <c r="R242"/>
  <c r="S242"/>
  <c r="T242"/>
  <c r="U242"/>
  <c r="R244"/>
  <c r="S244"/>
  <c r="T244"/>
  <c r="U244"/>
  <c r="R245"/>
  <c r="S245"/>
  <c r="T245"/>
  <c r="U245"/>
  <c r="R246"/>
  <c r="S246"/>
  <c r="T246"/>
  <c r="U246"/>
  <c r="R247"/>
  <c r="S247"/>
  <c r="T247"/>
  <c r="U247"/>
  <c r="R248"/>
  <c r="S248"/>
  <c r="T248"/>
  <c r="U248"/>
  <c r="R249"/>
  <c r="S249"/>
  <c r="T249"/>
  <c r="U249"/>
  <c r="R250"/>
  <c r="S250"/>
  <c r="T250"/>
  <c r="U250"/>
  <c r="R252"/>
  <c r="S252"/>
  <c r="T252"/>
  <c r="U252"/>
  <c r="R253"/>
  <c r="S253"/>
  <c r="T253"/>
  <c r="U253"/>
  <c r="R254"/>
  <c r="S254"/>
  <c r="T254"/>
  <c r="U254"/>
  <c r="R255"/>
  <c r="S255"/>
  <c r="T255"/>
  <c r="U255"/>
  <c r="R256"/>
  <c r="S256"/>
  <c r="T256"/>
  <c r="U256"/>
  <c r="R257"/>
  <c r="S257"/>
  <c r="T257"/>
  <c r="U257"/>
  <c r="R258"/>
  <c r="S258"/>
  <c r="T258"/>
  <c r="U258"/>
  <c r="R259"/>
  <c r="S259"/>
  <c r="T259"/>
  <c r="U259"/>
  <c r="R260"/>
  <c r="S260"/>
  <c r="T260"/>
  <c r="U260"/>
  <c r="R261"/>
  <c r="S261"/>
  <c r="T261"/>
  <c r="U261"/>
  <c r="R262"/>
  <c r="S262"/>
  <c r="T262"/>
  <c r="U262"/>
  <c r="R263"/>
  <c r="S263"/>
  <c r="T263"/>
  <c r="U263"/>
  <c r="R264"/>
  <c r="S264"/>
  <c r="T264"/>
  <c r="U264"/>
  <c r="R265"/>
  <c r="S265"/>
  <c r="T265"/>
  <c r="U265"/>
  <c r="R266"/>
  <c r="S266"/>
  <c r="T266"/>
  <c r="U266"/>
  <c r="R268"/>
  <c r="S268"/>
  <c r="T268"/>
  <c r="U268"/>
  <c r="R269"/>
  <c r="S269"/>
  <c r="T269"/>
  <c r="U269"/>
  <c r="R270"/>
  <c r="S270"/>
  <c r="T270"/>
  <c r="U270"/>
  <c r="R271"/>
  <c r="S271"/>
  <c r="T271"/>
  <c r="U271"/>
  <c r="R272"/>
  <c r="S272"/>
  <c r="T272"/>
  <c r="U272"/>
  <c r="R273"/>
  <c r="S273"/>
  <c r="T273"/>
  <c r="U273"/>
  <c r="R274"/>
  <c r="S274"/>
  <c r="T274"/>
  <c r="U274"/>
  <c r="R275"/>
  <c r="S275"/>
  <c r="T275"/>
  <c r="U275"/>
  <c r="R276"/>
  <c r="S276"/>
  <c r="T276"/>
  <c r="U276"/>
  <c r="R277"/>
  <c r="S277"/>
  <c r="T277"/>
  <c r="U277"/>
  <c r="R278"/>
  <c r="S278"/>
  <c r="T278"/>
  <c r="U278"/>
  <c r="R279"/>
  <c r="S279"/>
  <c r="T279"/>
  <c r="U279"/>
  <c r="R280"/>
  <c r="S280"/>
  <c r="T280"/>
  <c r="U280"/>
  <c r="R281"/>
  <c r="S281"/>
  <c r="T281"/>
  <c r="U281"/>
  <c r="R282"/>
  <c r="S282"/>
  <c r="T282"/>
  <c r="U282"/>
  <c r="R283"/>
  <c r="S283"/>
  <c r="T283"/>
  <c r="U283"/>
  <c r="R284"/>
  <c r="S284"/>
  <c r="T284"/>
  <c r="U284"/>
  <c r="R285"/>
  <c r="S285"/>
  <c r="T285"/>
  <c r="U285"/>
  <c r="R286"/>
  <c r="S286"/>
  <c r="T286"/>
  <c r="U286"/>
  <c r="R287"/>
  <c r="S287"/>
  <c r="T287"/>
  <c r="U287"/>
  <c r="R288"/>
  <c r="S288"/>
  <c r="T288"/>
  <c r="U288"/>
  <c r="R289"/>
  <c r="S289"/>
  <c r="T289"/>
  <c r="U289"/>
  <c r="R290"/>
  <c r="S290"/>
  <c r="T290"/>
  <c r="U290"/>
  <c r="R291"/>
  <c r="S291"/>
  <c r="T291"/>
  <c r="U291"/>
  <c r="R292"/>
  <c r="S292"/>
  <c r="T292"/>
  <c r="U292"/>
  <c r="R293"/>
  <c r="S293"/>
  <c r="T293"/>
  <c r="U293"/>
  <c r="R294"/>
  <c r="S294"/>
  <c r="T294"/>
  <c r="U294"/>
  <c r="R295"/>
  <c r="S295"/>
  <c r="T295"/>
  <c r="U295"/>
  <c r="R296"/>
  <c r="S296"/>
  <c r="T296"/>
  <c r="U296"/>
  <c r="R297"/>
  <c r="S297"/>
  <c r="T297"/>
  <c r="U297"/>
  <c r="R298"/>
  <c r="S298"/>
  <c r="T298"/>
  <c r="U298"/>
  <c r="R300"/>
  <c r="S300"/>
  <c r="T300"/>
  <c r="U300"/>
  <c r="R301"/>
  <c r="S301"/>
  <c r="T301"/>
  <c r="U301"/>
  <c r="R302"/>
  <c r="S302"/>
  <c r="T302"/>
  <c r="U302"/>
  <c r="R303"/>
  <c r="S303"/>
  <c r="T303"/>
  <c r="U303"/>
  <c r="R304"/>
  <c r="S304"/>
  <c r="T304"/>
  <c r="U304"/>
  <c r="R305"/>
  <c r="S305"/>
  <c r="T305"/>
  <c r="U305"/>
  <c r="R306"/>
  <c r="S306"/>
  <c r="T306"/>
  <c r="U306"/>
  <c r="R307"/>
  <c r="S307"/>
  <c r="T307"/>
  <c r="U307"/>
  <c r="R308"/>
  <c r="S308"/>
  <c r="T308"/>
  <c r="U308"/>
  <c r="R309"/>
  <c r="S309"/>
  <c r="T309"/>
  <c r="U309"/>
  <c r="R310"/>
  <c r="S310"/>
  <c r="T310"/>
  <c r="U310"/>
  <c r="R311"/>
  <c r="S311"/>
  <c r="T311"/>
  <c r="U311"/>
  <c r="R312"/>
  <c r="S312"/>
  <c r="T312"/>
  <c r="U312"/>
  <c r="R313"/>
  <c r="S313"/>
  <c r="T313"/>
  <c r="U313"/>
  <c r="R314"/>
  <c r="S314"/>
  <c r="T314"/>
  <c r="U314"/>
  <c r="R315"/>
  <c r="S315"/>
  <c r="T315"/>
  <c r="U315"/>
  <c r="R316"/>
  <c r="S316"/>
  <c r="T316"/>
  <c r="U316"/>
  <c r="R317"/>
  <c r="S317"/>
  <c r="T317"/>
  <c r="U317"/>
  <c r="R318"/>
  <c r="S318"/>
  <c r="T318"/>
  <c r="U318"/>
  <c r="R319"/>
  <c r="S319"/>
  <c r="T319"/>
  <c r="U319"/>
  <c r="R320"/>
  <c r="S320"/>
  <c r="T320"/>
  <c r="U320"/>
  <c r="R321"/>
  <c r="S321"/>
  <c r="T321"/>
  <c r="U321"/>
  <c r="R323"/>
  <c r="S323"/>
  <c r="T323"/>
  <c r="U323"/>
  <c r="R324"/>
  <c r="S324"/>
  <c r="T324"/>
  <c r="U324"/>
  <c r="R325"/>
  <c r="S325"/>
  <c r="T325"/>
  <c r="U325"/>
  <c r="R326"/>
  <c r="S326"/>
  <c r="T326"/>
  <c r="U326"/>
  <c r="R327"/>
  <c r="S327"/>
  <c r="T327"/>
  <c r="U327"/>
  <c r="R328"/>
  <c r="S328"/>
  <c r="T328"/>
  <c r="U328"/>
  <c r="R329"/>
  <c r="S329"/>
  <c r="T329"/>
  <c r="U329"/>
  <c r="R330"/>
  <c r="S330"/>
  <c r="T330"/>
  <c r="U330"/>
  <c r="R331"/>
  <c r="S331"/>
  <c r="T331"/>
  <c r="U331"/>
  <c r="R332"/>
  <c r="S332"/>
  <c r="T332"/>
  <c r="U332"/>
  <c r="R333"/>
  <c r="S333"/>
  <c r="T333"/>
  <c r="U333"/>
  <c r="R334"/>
  <c r="S334"/>
  <c r="T334"/>
  <c r="U334"/>
  <c r="R335"/>
  <c r="S335"/>
  <c r="T335"/>
  <c r="U335"/>
  <c r="R336"/>
  <c r="S336"/>
  <c r="T336"/>
  <c r="U336"/>
  <c r="R337"/>
  <c r="S337"/>
  <c r="T337"/>
  <c r="U337"/>
  <c r="R339"/>
  <c r="S339"/>
  <c r="T339"/>
  <c r="U339"/>
  <c r="R340"/>
  <c r="S340"/>
  <c r="T340"/>
  <c r="U340"/>
  <c r="R341"/>
  <c r="S341"/>
  <c r="T341"/>
  <c r="U341"/>
  <c r="R342"/>
  <c r="S342"/>
  <c r="T342"/>
  <c r="U342"/>
  <c r="R343"/>
  <c r="S343"/>
  <c r="T343"/>
  <c r="U343"/>
  <c r="R344"/>
  <c r="S344"/>
  <c r="T344"/>
  <c r="U344"/>
  <c r="R345"/>
  <c r="S345"/>
  <c r="T345"/>
  <c r="U345"/>
  <c r="R346"/>
  <c r="S346"/>
  <c r="T346"/>
  <c r="U346"/>
  <c r="R347"/>
  <c r="S347"/>
  <c r="T347"/>
  <c r="U347"/>
  <c r="R349"/>
  <c r="S349"/>
  <c r="T349"/>
  <c r="U349"/>
  <c r="R350"/>
  <c r="S350"/>
  <c r="T350"/>
  <c r="U350"/>
  <c r="R351"/>
  <c r="S351"/>
  <c r="T351"/>
  <c r="U351"/>
  <c r="R352"/>
  <c r="S352"/>
  <c r="T352"/>
  <c r="U352"/>
  <c r="R353"/>
  <c r="S353"/>
  <c r="T353"/>
  <c r="U353"/>
  <c r="R354"/>
  <c r="S354"/>
  <c r="T354"/>
  <c r="U354"/>
  <c r="R355"/>
  <c r="S355"/>
  <c r="T355"/>
  <c r="U355"/>
  <c r="R356"/>
  <c r="S356"/>
  <c r="T356"/>
  <c r="U356"/>
  <c r="R357"/>
  <c r="S357"/>
  <c r="T357"/>
  <c r="U357"/>
  <c r="R358"/>
  <c r="S358"/>
  <c r="T358"/>
  <c r="U358"/>
  <c r="R359"/>
  <c r="S359"/>
  <c r="T359"/>
  <c r="U359"/>
  <c r="R360"/>
  <c r="S360"/>
  <c r="T360"/>
  <c r="U360"/>
  <c r="R362"/>
  <c r="S362"/>
  <c r="T362"/>
  <c r="U362"/>
  <c r="R363"/>
  <c r="S363"/>
  <c r="T363"/>
  <c r="U363"/>
  <c r="R364"/>
  <c r="S364"/>
  <c r="T364"/>
  <c r="U364"/>
  <c r="R365"/>
  <c r="S365"/>
  <c r="T365"/>
  <c r="U365"/>
  <c r="R366"/>
  <c r="S366"/>
  <c r="T366"/>
  <c r="U366"/>
  <c r="R367"/>
  <c r="S367"/>
  <c r="T367"/>
  <c r="U367"/>
  <c r="R368"/>
  <c r="S368"/>
  <c r="T368"/>
  <c r="U368"/>
  <c r="R369"/>
  <c r="S369"/>
  <c r="T369"/>
  <c r="U369"/>
  <c r="R370"/>
  <c r="S370"/>
  <c r="T370"/>
  <c r="U370"/>
  <c r="R371"/>
  <c r="S371"/>
  <c r="T371"/>
  <c r="U371"/>
  <c r="R372"/>
  <c r="S372"/>
  <c r="T372"/>
  <c r="U372"/>
  <c r="R373"/>
  <c r="S373"/>
  <c r="T373"/>
  <c r="U373"/>
  <c r="R376"/>
  <c r="S376"/>
  <c r="T376"/>
  <c r="U376"/>
  <c r="R377"/>
  <c r="S377"/>
  <c r="T377"/>
  <c r="U377"/>
  <c r="R378"/>
  <c r="S378"/>
  <c r="T378"/>
  <c r="U378"/>
  <c r="R379"/>
  <c r="S379"/>
  <c r="T379"/>
  <c r="U379"/>
  <c r="R380"/>
  <c r="S380"/>
  <c r="T380"/>
  <c r="U380"/>
  <c r="R381"/>
  <c r="S381"/>
  <c r="T381"/>
  <c r="U381"/>
  <c r="R382"/>
  <c r="S382"/>
  <c r="T382"/>
  <c r="U382"/>
  <c r="R383"/>
  <c r="S383"/>
  <c r="T383"/>
  <c r="U383"/>
  <c r="R384"/>
  <c r="S384"/>
  <c r="T384"/>
  <c r="U384"/>
  <c r="R385"/>
  <c r="S385"/>
  <c r="T385"/>
  <c r="U385"/>
  <c r="R386"/>
  <c r="S386"/>
  <c r="T386"/>
  <c r="U386"/>
  <c r="R388"/>
  <c r="S388"/>
  <c r="T388"/>
  <c r="U388"/>
  <c r="R389"/>
  <c r="S389"/>
  <c r="T389"/>
  <c r="U389"/>
  <c r="R390"/>
  <c r="S390"/>
  <c r="T390"/>
  <c r="U390"/>
  <c r="R391"/>
  <c r="S391"/>
  <c r="T391"/>
  <c r="U391"/>
  <c r="R392"/>
  <c r="S392"/>
  <c r="T392"/>
  <c r="U392"/>
  <c r="R393"/>
  <c r="S393"/>
  <c r="T393"/>
  <c r="U393"/>
  <c r="R394"/>
  <c r="S394"/>
  <c r="T394"/>
  <c r="U394"/>
  <c r="R395"/>
  <c r="S395"/>
  <c r="T395"/>
  <c r="U395"/>
  <c r="R396"/>
  <c r="S396"/>
  <c r="T396"/>
  <c r="U396"/>
  <c r="R397"/>
  <c r="S397"/>
  <c r="T397"/>
  <c r="U397"/>
  <c r="R398"/>
  <c r="S398"/>
  <c r="T398"/>
  <c r="U398"/>
  <c r="R399"/>
  <c r="S399"/>
  <c r="T399"/>
  <c r="U399"/>
  <c r="R10"/>
  <c r="U10"/>
  <c r="T10"/>
  <c r="S10"/>
  <c r="BH402"/>
  <c r="BI400"/>
  <c r="BH400"/>
  <c r="AZ399"/>
  <c r="AT399"/>
  <c r="AS399"/>
  <c r="AZ398"/>
  <c r="AT398"/>
  <c r="AS398"/>
  <c r="AZ397"/>
  <c r="AT397"/>
  <c r="AS397"/>
  <c r="AZ396"/>
  <c r="AT396"/>
  <c r="AS396"/>
  <c r="AZ395"/>
  <c r="AT395"/>
  <c r="AS395"/>
  <c r="AZ394"/>
  <c r="AT394"/>
  <c r="AS394"/>
  <c r="AZ393"/>
  <c r="AT393"/>
  <c r="AS393"/>
  <c r="AZ392"/>
  <c r="AT392"/>
  <c r="AS392"/>
  <c r="AZ391"/>
  <c r="AT391"/>
  <c r="AS391"/>
  <c r="AZ390"/>
  <c r="AT390"/>
  <c r="AS390"/>
  <c r="AZ389"/>
  <c r="AT389"/>
  <c r="AS389"/>
  <c r="AZ388"/>
  <c r="AT388"/>
  <c r="AS388"/>
  <c r="BI387"/>
  <c r="BH387"/>
  <c r="BJ387" s="1"/>
  <c r="BG386"/>
  <c r="BG385"/>
  <c r="BG384"/>
  <c r="BG383"/>
  <c r="BG382"/>
  <c r="BG381"/>
  <c r="BG380"/>
  <c r="BG379"/>
  <c r="BG378"/>
  <c r="BG377"/>
  <c r="BG376"/>
  <c r="BI375"/>
  <c r="BH375"/>
  <c r="BG374"/>
  <c r="AZ374"/>
  <c r="AT374"/>
  <c r="BG373"/>
  <c r="AZ373"/>
  <c r="AT373"/>
  <c r="BG372"/>
  <c r="AZ372"/>
  <c r="AT372"/>
  <c r="BG371"/>
  <c r="AZ371"/>
  <c r="AT371"/>
  <c r="BG370"/>
  <c r="AZ370"/>
  <c r="AT370"/>
  <c r="BG369"/>
  <c r="AZ369"/>
  <c r="AT369"/>
  <c r="BG368"/>
  <c r="AZ368"/>
  <c r="AT368"/>
  <c r="BG367"/>
  <c r="AZ367"/>
  <c r="AT367"/>
  <c r="BG366"/>
  <c r="AZ366"/>
  <c r="AT366"/>
  <c r="BG365"/>
  <c r="AZ365"/>
  <c r="AT365"/>
  <c r="BG364"/>
  <c r="AZ364"/>
  <c r="AT364"/>
  <c r="BG363"/>
  <c r="AZ363"/>
  <c r="AT363"/>
  <c r="BG362"/>
  <c r="AZ362"/>
  <c r="AT362"/>
  <c r="BI361"/>
  <c r="BH361"/>
  <c r="AZ360"/>
  <c r="AT360"/>
  <c r="AS360"/>
  <c r="AZ359"/>
  <c r="AT359"/>
  <c r="AS359"/>
  <c r="AZ358"/>
  <c r="AT358"/>
  <c r="AS358"/>
  <c r="AZ357"/>
  <c r="AT357"/>
  <c r="AS357"/>
  <c r="AZ356"/>
  <c r="AT356"/>
  <c r="AS356"/>
  <c r="AZ355"/>
  <c r="AT355"/>
  <c r="AS355"/>
  <c r="AZ354"/>
  <c r="AT354"/>
  <c r="AS354"/>
  <c r="AZ353"/>
  <c r="AT353"/>
  <c r="AS353"/>
  <c r="AZ352"/>
  <c r="AT352"/>
  <c r="AS352"/>
  <c r="AZ351"/>
  <c r="AT351"/>
  <c r="AS351"/>
  <c r="AZ350"/>
  <c r="AT350"/>
  <c r="AS350"/>
  <c r="AZ349"/>
  <c r="AT349"/>
  <c r="AS349"/>
  <c r="BI348"/>
  <c r="BH348"/>
  <c r="AZ347"/>
  <c r="AT347"/>
  <c r="AS347"/>
  <c r="AZ346"/>
  <c r="AT346"/>
  <c r="AS346"/>
  <c r="AZ345"/>
  <c r="AT345"/>
  <c r="AS345"/>
  <c r="AZ344"/>
  <c r="AT344"/>
  <c r="AS344"/>
  <c r="AZ343"/>
  <c r="AT343"/>
  <c r="AS343"/>
  <c r="AZ342"/>
  <c r="AT342"/>
  <c r="AS342"/>
  <c r="AZ341"/>
  <c r="AT341"/>
  <c r="AS341"/>
  <c r="AZ340"/>
  <c r="AT340"/>
  <c r="AS340"/>
  <c r="AZ339"/>
  <c r="AT339"/>
  <c r="AS339"/>
  <c r="BI338"/>
  <c r="BH338"/>
  <c r="BG337"/>
  <c r="AZ337"/>
  <c r="AT337"/>
  <c r="BG336"/>
  <c r="AZ336"/>
  <c r="AT336"/>
  <c r="BG335"/>
  <c r="AZ335"/>
  <c r="AT335"/>
  <c r="BG334"/>
  <c r="AZ334"/>
  <c r="AT334"/>
  <c r="BG333"/>
  <c r="AZ333"/>
  <c r="AT333"/>
  <c r="BG332"/>
  <c r="AZ332"/>
  <c r="AT332"/>
  <c r="BG331"/>
  <c r="AZ331"/>
  <c r="AT331"/>
  <c r="BG330"/>
  <c r="AZ330"/>
  <c r="AT330"/>
  <c r="BG329"/>
  <c r="AZ329"/>
  <c r="AT329"/>
  <c r="BG328"/>
  <c r="AZ328"/>
  <c r="AT328"/>
  <c r="BG327"/>
  <c r="AZ327"/>
  <c r="AT327"/>
  <c r="BG326"/>
  <c r="AZ326"/>
  <c r="AT326"/>
  <c r="BG325"/>
  <c r="AZ325"/>
  <c r="AT325"/>
  <c r="BG324"/>
  <c r="AZ324"/>
  <c r="AT324"/>
  <c r="BG323"/>
  <c r="AZ323"/>
  <c r="AT323"/>
  <c r="BI322"/>
  <c r="BH322"/>
  <c r="BG321"/>
  <c r="AZ321"/>
  <c r="AT321"/>
  <c r="BG320"/>
  <c r="AZ320"/>
  <c r="AT320"/>
  <c r="BG319"/>
  <c r="AZ319"/>
  <c r="AT319"/>
  <c r="BG318"/>
  <c r="AZ318"/>
  <c r="AT318"/>
  <c r="BG317"/>
  <c r="AZ317"/>
  <c r="AT317"/>
  <c r="BG316"/>
  <c r="AZ316"/>
  <c r="AT316"/>
  <c r="BG315"/>
  <c r="AZ315"/>
  <c r="AT315"/>
  <c r="BG314"/>
  <c r="AZ314"/>
  <c r="AT314"/>
  <c r="BG313"/>
  <c r="AZ313"/>
  <c r="AT313"/>
  <c r="BG312"/>
  <c r="AZ312"/>
  <c r="AT312"/>
  <c r="BG311"/>
  <c r="AZ311"/>
  <c r="AT311"/>
  <c r="BG310"/>
  <c r="AZ310"/>
  <c r="AT310"/>
  <c r="BG309"/>
  <c r="AZ309"/>
  <c r="AT309"/>
  <c r="BG308"/>
  <c r="AZ308"/>
  <c r="AT308"/>
  <c r="BG307"/>
  <c r="AZ307"/>
  <c r="AT307"/>
  <c r="BG306"/>
  <c r="AZ306"/>
  <c r="AT306"/>
  <c r="BG305"/>
  <c r="AZ305"/>
  <c r="AT305"/>
  <c r="BG304"/>
  <c r="AZ304"/>
  <c r="AT304"/>
  <c r="BG303"/>
  <c r="AZ303"/>
  <c r="AT303"/>
  <c r="BG302"/>
  <c r="AZ302"/>
  <c r="AT302"/>
  <c r="BG301"/>
  <c r="AZ301"/>
  <c r="AT301"/>
  <c r="BG300"/>
  <c r="AZ300"/>
  <c r="AT300"/>
  <c r="BI299"/>
  <c r="BH299"/>
  <c r="BJ299" s="1"/>
  <c r="BG298"/>
  <c r="BG297"/>
  <c r="BG296"/>
  <c r="BG295"/>
  <c r="BG294"/>
  <c r="BG293"/>
  <c r="BG292"/>
  <c r="BG291"/>
  <c r="BG290"/>
  <c r="BG289"/>
  <c r="BG288"/>
  <c r="BG287"/>
  <c r="BG286"/>
  <c r="BG285"/>
  <c r="BG284"/>
  <c r="BG283"/>
  <c r="BG282"/>
  <c r="BG281"/>
  <c r="BG280"/>
  <c r="BG279"/>
  <c r="BG278"/>
  <c r="BG277"/>
  <c r="BG276"/>
  <c r="BG275"/>
  <c r="BG274"/>
  <c r="BG273"/>
  <c r="BG272"/>
  <c r="BG271"/>
  <c r="BG270"/>
  <c r="BG269"/>
  <c r="BG268"/>
  <c r="BI267"/>
  <c r="BH267"/>
  <c r="BG266"/>
  <c r="AZ266"/>
  <c r="AT266"/>
  <c r="BG265"/>
  <c r="AZ265"/>
  <c r="AT265"/>
  <c r="BG264"/>
  <c r="AZ264"/>
  <c r="AT264"/>
  <c r="BG263"/>
  <c r="AZ263"/>
  <c r="AT263"/>
  <c r="BG262"/>
  <c r="AZ262"/>
  <c r="AT262"/>
  <c r="BG261"/>
  <c r="AZ261"/>
  <c r="AT261"/>
  <c r="BG260"/>
  <c r="AZ260"/>
  <c r="AT260"/>
  <c r="BG259"/>
  <c r="AZ259"/>
  <c r="AT259"/>
  <c r="BG258"/>
  <c r="AZ258"/>
  <c r="AT258"/>
  <c r="BG257"/>
  <c r="AZ257"/>
  <c r="AT257"/>
  <c r="BG256"/>
  <c r="AZ256"/>
  <c r="AT256"/>
  <c r="BG255"/>
  <c r="AZ255"/>
  <c r="AT255"/>
  <c r="BG254"/>
  <c r="AZ254"/>
  <c r="AT254"/>
  <c r="BG253"/>
  <c r="AZ253"/>
  <c r="AT253"/>
  <c r="BG252"/>
  <c r="AZ252"/>
  <c r="AT252"/>
  <c r="BI251"/>
  <c r="BH251"/>
  <c r="BG250"/>
  <c r="AZ250"/>
  <c r="AV250"/>
  <c r="AT250" s="1"/>
  <c r="BG249"/>
  <c r="AZ249"/>
  <c r="AV249"/>
  <c r="AT249" s="1"/>
  <c r="BG248"/>
  <c r="AZ248"/>
  <c r="AV248"/>
  <c r="AT248" s="1"/>
  <c r="BG247"/>
  <c r="AZ247"/>
  <c r="AV247"/>
  <c r="AT247" s="1"/>
  <c r="BG246"/>
  <c r="AZ246"/>
  <c r="AV246"/>
  <c r="AT246" s="1"/>
  <c r="BG245"/>
  <c r="AZ245"/>
  <c r="AV245"/>
  <c r="AT245" s="1"/>
  <c r="BG244"/>
  <c r="AZ244"/>
  <c r="AV244"/>
  <c r="BI243"/>
  <c r="BH243"/>
  <c r="AZ242"/>
  <c r="AT242"/>
  <c r="AS242"/>
  <c r="AZ241"/>
  <c r="AT241"/>
  <c r="AS241"/>
  <c r="AZ240"/>
  <c r="AT240"/>
  <c r="AS240"/>
  <c r="AZ239"/>
  <c r="AT239"/>
  <c r="AS239"/>
  <c r="AZ238"/>
  <c r="AT238"/>
  <c r="AS238"/>
  <c r="AZ237"/>
  <c r="AT237"/>
  <c r="AS237"/>
  <c r="AZ236"/>
  <c r="AT236"/>
  <c r="AS236"/>
  <c r="AZ235"/>
  <c r="AT235"/>
  <c r="AS235"/>
  <c r="AZ234"/>
  <c r="AT234"/>
  <c r="AS234"/>
  <c r="AZ233"/>
  <c r="AT233"/>
  <c r="AS233"/>
  <c r="AZ232"/>
  <c r="AT232"/>
  <c r="AS232"/>
  <c r="AZ231"/>
  <c r="AT231"/>
  <c r="AS231"/>
  <c r="AZ230"/>
  <c r="AT230"/>
  <c r="AS230"/>
  <c r="AZ229"/>
  <c r="AT229"/>
  <c r="AS229"/>
  <c r="AZ228"/>
  <c r="AT228"/>
  <c r="AS228"/>
  <c r="AZ227"/>
  <c r="AT227"/>
  <c r="AS227"/>
  <c r="AZ226"/>
  <c r="AT226"/>
  <c r="AS226"/>
  <c r="AZ225"/>
  <c r="AT225"/>
  <c r="AS225"/>
  <c r="AZ224"/>
  <c r="AT224"/>
  <c r="AS224"/>
  <c r="AZ223"/>
  <c r="AT223"/>
  <c r="AS223"/>
  <c r="AZ222"/>
  <c r="AT222"/>
  <c r="AS222"/>
  <c r="AZ221"/>
  <c r="AT221"/>
  <c r="AS221"/>
  <c r="AZ220"/>
  <c r="AT220"/>
  <c r="AS220"/>
  <c r="AZ219"/>
  <c r="AT219"/>
  <c r="AS219"/>
  <c r="AZ218"/>
  <c r="AT218"/>
  <c r="AS218"/>
  <c r="AZ217"/>
  <c r="AT217"/>
  <c r="AS217"/>
  <c r="AZ216"/>
  <c r="AT216"/>
  <c r="AS216"/>
  <c r="BI215"/>
  <c r="BH215"/>
  <c r="BG214"/>
  <c r="AZ214"/>
  <c r="AT214"/>
  <c r="BG213"/>
  <c r="AZ213"/>
  <c r="AT213"/>
  <c r="BG212"/>
  <c r="AZ212"/>
  <c r="AT212"/>
  <c r="BG211"/>
  <c r="AZ211"/>
  <c r="AT211"/>
  <c r="BG210"/>
  <c r="AZ210"/>
  <c r="AT210"/>
  <c r="BG209"/>
  <c r="AZ209"/>
  <c r="AT209"/>
  <c r="BG208"/>
  <c r="AZ208"/>
  <c r="AT208"/>
  <c r="BG207"/>
  <c r="AZ207"/>
  <c r="AT207"/>
  <c r="BG206"/>
  <c r="AZ206"/>
  <c r="AT206"/>
  <c r="BG205"/>
  <c r="AZ205"/>
  <c r="AT205"/>
  <c r="BI204"/>
  <c r="BH204"/>
  <c r="BJ204" s="1"/>
  <c r="BG203"/>
  <c r="BG202"/>
  <c r="BG201"/>
  <c r="BG200"/>
  <c r="BG199"/>
  <c r="BG198"/>
  <c r="BG197"/>
  <c r="BG196"/>
  <c r="BG195"/>
  <c r="BG194"/>
  <c r="BG193"/>
  <c r="BG192"/>
  <c r="BG191"/>
  <c r="BG190"/>
  <c r="BG189"/>
  <c r="BG188"/>
  <c r="BG187"/>
  <c r="BG186"/>
  <c r="BG185"/>
  <c r="BG184"/>
  <c r="BG183"/>
  <c r="BG182"/>
  <c r="BG181"/>
  <c r="BG180"/>
  <c r="BG179"/>
  <c r="BG178"/>
  <c r="BG177"/>
  <c r="BG176"/>
  <c r="BG175"/>
  <c r="BG174"/>
  <c r="BG173"/>
  <c r="BG172"/>
  <c r="BG171"/>
  <c r="BG170"/>
  <c r="BG169"/>
  <c r="BG168"/>
  <c r="BG167"/>
  <c r="BG166"/>
  <c r="BG165"/>
  <c r="BG164"/>
  <c r="BI163"/>
  <c r="BH163"/>
  <c r="AZ162"/>
  <c r="AT162"/>
  <c r="AS162"/>
  <c r="AZ161"/>
  <c r="AT161"/>
  <c r="AS161"/>
  <c r="AZ160"/>
  <c r="AT160"/>
  <c r="AS160"/>
  <c r="AZ159"/>
  <c r="AT159"/>
  <c r="AS159"/>
  <c r="AZ158"/>
  <c r="AT158"/>
  <c r="AS158"/>
  <c r="AZ157"/>
  <c r="AT157"/>
  <c r="AS157"/>
  <c r="AZ156"/>
  <c r="AT156"/>
  <c r="AS156"/>
  <c r="AZ155"/>
  <c r="AT155"/>
  <c r="AS155"/>
  <c r="AZ154"/>
  <c r="AT154"/>
  <c r="AS154"/>
  <c r="AZ153"/>
  <c r="AT153"/>
  <c r="AS153"/>
  <c r="AZ152"/>
  <c r="AT152"/>
  <c r="AS152"/>
  <c r="AZ151"/>
  <c r="AT151"/>
  <c r="AS151"/>
  <c r="AZ150"/>
  <c r="AT150"/>
  <c r="AS150"/>
  <c r="AZ149"/>
  <c r="AT149"/>
  <c r="AS149"/>
  <c r="AZ148"/>
  <c r="AT148"/>
  <c r="AS148"/>
  <c r="AZ147"/>
  <c r="AT147"/>
  <c r="AS147"/>
  <c r="AZ146"/>
  <c r="AT146"/>
  <c r="AS146"/>
  <c r="AZ145"/>
  <c r="AT145"/>
  <c r="AS145"/>
  <c r="AT144"/>
  <c r="AS144"/>
  <c r="BI143"/>
  <c r="BH143"/>
  <c r="BG142"/>
  <c r="AT142"/>
  <c r="AP142" s="1"/>
  <c r="BF142" s="1"/>
  <c r="BG141"/>
  <c r="AT141"/>
  <c r="AP141" s="1"/>
  <c r="BF141" s="1"/>
  <c r="BG140"/>
  <c r="AT140"/>
  <c r="AP140" s="1"/>
  <c r="BF140" s="1"/>
  <c r="BG139"/>
  <c r="AT139"/>
  <c r="AP139" s="1"/>
  <c r="BF139" s="1"/>
  <c r="BG138"/>
  <c r="AT138"/>
  <c r="AP138" s="1"/>
  <c r="BF138" s="1"/>
  <c r="BG137"/>
  <c r="AT137"/>
  <c r="AP137" s="1"/>
  <c r="BF137" s="1"/>
  <c r="BG136"/>
  <c r="AT136"/>
  <c r="AP136" s="1"/>
  <c r="BF136" s="1"/>
  <c r="BG135"/>
  <c r="AT135"/>
  <c r="AP135" s="1"/>
  <c r="BF135" s="1"/>
  <c r="BG134"/>
  <c r="AT134"/>
  <c r="AP134" s="1"/>
  <c r="BF134" s="1"/>
  <c r="BG133"/>
  <c r="AT133"/>
  <c r="AP133" s="1"/>
  <c r="BF133" s="1"/>
  <c r="BG132"/>
  <c r="AT132"/>
  <c r="AP132" s="1"/>
  <c r="BF132" s="1"/>
  <c r="BG131"/>
  <c r="AT131"/>
  <c r="BI130"/>
  <c r="BH130"/>
  <c r="BG129"/>
  <c r="AZ129"/>
  <c r="AT129"/>
  <c r="BG128"/>
  <c r="AZ128"/>
  <c r="AT128"/>
  <c r="BG127"/>
  <c r="AZ127"/>
  <c r="AT127"/>
  <c r="BG126"/>
  <c r="AZ126"/>
  <c r="AT126"/>
  <c r="BG125"/>
  <c r="AZ125"/>
  <c r="AT125"/>
  <c r="BG124"/>
  <c r="AZ124"/>
  <c r="AT124"/>
  <c r="BG123"/>
  <c r="AZ123"/>
  <c r="AT123"/>
  <c r="BG122"/>
  <c r="AZ122"/>
  <c r="AT122"/>
  <c r="BI121"/>
  <c r="BH121"/>
  <c r="AZ120"/>
  <c r="AT120"/>
  <c r="AQ120"/>
  <c r="AS120" s="1"/>
  <c r="AZ119"/>
  <c r="AT119"/>
  <c r="AQ119"/>
  <c r="AS119" s="1"/>
  <c r="AZ118"/>
  <c r="AT118"/>
  <c r="AQ118"/>
  <c r="AZ117"/>
  <c r="AT117"/>
  <c r="AS117"/>
  <c r="AZ116"/>
  <c r="AT116"/>
  <c r="AQ116"/>
  <c r="AS116" s="1"/>
  <c r="AZ115"/>
  <c r="AT115"/>
  <c r="AQ115"/>
  <c r="AZ114"/>
  <c r="AT114"/>
  <c r="AQ114"/>
  <c r="AS114" s="1"/>
  <c r="AZ113"/>
  <c r="AT113"/>
  <c r="AS113"/>
  <c r="AZ112"/>
  <c r="AT112"/>
  <c r="AQ112"/>
  <c r="AZ111"/>
  <c r="AT111"/>
  <c r="AQ111"/>
  <c r="AZ110"/>
  <c r="AT110"/>
  <c r="AS110"/>
  <c r="AZ109"/>
  <c r="AT109"/>
  <c r="AS109"/>
  <c r="AZ108"/>
  <c r="AT108"/>
  <c r="AS108"/>
  <c r="AZ107"/>
  <c r="AT107"/>
  <c r="AS107"/>
  <c r="AZ106"/>
  <c r="AT106"/>
  <c r="AS106"/>
  <c r="AZ105"/>
  <c r="AT105"/>
  <c r="AS105"/>
  <c r="AZ104"/>
  <c r="AT104"/>
  <c r="AS104"/>
  <c r="AZ103"/>
  <c r="AT103"/>
  <c r="AS103"/>
  <c r="BG101"/>
  <c r="AP101"/>
  <c r="BF101" s="1"/>
  <c r="BG100"/>
  <c r="AP100"/>
  <c r="BF100" s="1"/>
  <c r="BG99"/>
  <c r="AP99"/>
  <c r="BF99" s="1"/>
  <c r="BG98"/>
  <c r="AP98"/>
  <c r="BF98" s="1"/>
  <c r="BG97"/>
  <c r="AP97"/>
  <c r="BF97" s="1"/>
  <c r="BG96"/>
  <c r="AP96"/>
  <c r="BF96" s="1"/>
  <c r="BG95"/>
  <c r="AP95"/>
  <c r="BF95" s="1"/>
  <c r="BI94"/>
  <c r="BH94"/>
  <c r="BG93"/>
  <c r="AP93"/>
  <c r="BF93" s="1"/>
  <c r="BG92"/>
  <c r="AP92"/>
  <c r="BF92" s="1"/>
  <c r="BG91"/>
  <c r="AP91"/>
  <c r="BF91" s="1"/>
  <c r="BG90"/>
  <c r="AP90"/>
  <c r="BF90" s="1"/>
  <c r="BG89"/>
  <c r="AP89"/>
  <c r="BF89" s="1"/>
  <c r="BG88"/>
  <c r="AP88"/>
  <c r="BF88" s="1"/>
  <c r="BG87"/>
  <c r="AP87"/>
  <c r="BF87" s="1"/>
  <c r="BG86"/>
  <c r="AP86"/>
  <c r="BF86" s="1"/>
  <c r="BG85"/>
  <c r="AP85"/>
  <c r="BF85" s="1"/>
  <c r="BG84"/>
  <c r="AP84"/>
  <c r="BF84" s="1"/>
  <c r="BG83"/>
  <c r="AP83"/>
  <c r="BF83" s="1"/>
  <c r="BG82"/>
  <c r="AP82"/>
  <c r="BF82" s="1"/>
  <c r="BG81"/>
  <c r="AP81"/>
  <c r="BF81" s="1"/>
  <c r="BG80"/>
  <c r="AP80"/>
  <c r="BF80" s="1"/>
  <c r="BG79"/>
  <c r="AP79"/>
  <c r="BF79" s="1"/>
  <c r="BG78"/>
  <c r="AP78"/>
  <c r="BF78" s="1"/>
  <c r="BG77"/>
  <c r="AP77"/>
  <c r="BF77" s="1"/>
  <c r="BG76"/>
  <c r="AP76"/>
  <c r="BF76" s="1"/>
  <c r="BI75"/>
  <c r="BH75"/>
  <c r="BG74"/>
  <c r="AZ74"/>
  <c r="AT74"/>
  <c r="AP74" s="1"/>
  <c r="BF74" s="1"/>
  <c r="BG73"/>
  <c r="AZ73"/>
  <c r="AT73"/>
  <c r="AP73" s="1"/>
  <c r="BF73" s="1"/>
  <c r="BG72"/>
  <c r="AZ72"/>
  <c r="AT72"/>
  <c r="AP72" s="1"/>
  <c r="BF72" s="1"/>
  <c r="BG71"/>
  <c r="AZ71"/>
  <c r="AT71"/>
  <c r="AP71" s="1"/>
  <c r="BF71" s="1"/>
  <c r="BG70"/>
  <c r="AZ70"/>
  <c r="AT70"/>
  <c r="AP70" s="1"/>
  <c r="BF70" s="1"/>
  <c r="BG69"/>
  <c r="AZ69"/>
  <c r="AT69"/>
  <c r="AP69" s="1"/>
  <c r="BF69" s="1"/>
  <c r="BG68"/>
  <c r="AZ68"/>
  <c r="AT68"/>
  <c r="AP68" s="1"/>
  <c r="BF68" s="1"/>
  <c r="BG67"/>
  <c r="AZ67"/>
  <c r="AT67"/>
  <c r="AP67" s="1"/>
  <c r="BF67" s="1"/>
  <c r="BG66"/>
  <c r="AZ66"/>
  <c r="AT66"/>
  <c r="AP66" s="1"/>
  <c r="BF66" s="1"/>
  <c r="BG65"/>
  <c r="AZ65"/>
  <c r="AT65"/>
  <c r="AP65" s="1"/>
  <c r="BF65" s="1"/>
  <c r="BG64"/>
  <c r="AZ64"/>
  <c r="AT64"/>
  <c r="AP64" s="1"/>
  <c r="BF64" s="1"/>
  <c r="BG63"/>
  <c r="AZ63"/>
  <c r="AT63"/>
  <c r="AP63" s="1"/>
  <c r="BF63" s="1"/>
  <c r="BG62"/>
  <c r="AZ62"/>
  <c r="AT62"/>
  <c r="AP62" s="1"/>
  <c r="BF62" s="1"/>
  <c r="BG61"/>
  <c r="AZ61"/>
  <c r="AT61"/>
  <c r="BI60"/>
  <c r="BH60"/>
  <c r="BG59"/>
  <c r="AZ59"/>
  <c r="AT59"/>
  <c r="BG58"/>
  <c r="AZ58"/>
  <c r="AT58"/>
  <c r="BG57"/>
  <c r="AZ57"/>
  <c r="AT57"/>
  <c r="BG56"/>
  <c r="AZ56"/>
  <c r="AT56"/>
  <c r="BG55"/>
  <c r="AZ55"/>
  <c r="AT55"/>
  <c r="BG54"/>
  <c r="AZ54"/>
  <c r="AT54"/>
  <c r="BG53"/>
  <c r="AZ53"/>
  <c r="AT53"/>
  <c r="BG52"/>
  <c r="AZ52"/>
  <c r="AT52"/>
  <c r="BG51"/>
  <c r="AZ51"/>
  <c r="AT51"/>
  <c r="BG50"/>
  <c r="AZ50"/>
  <c r="AT50"/>
  <c r="BG49"/>
  <c r="AZ49"/>
  <c r="AT49"/>
  <c r="BI48"/>
  <c r="BH48"/>
  <c r="BG47"/>
  <c r="AZ47"/>
  <c r="AT47"/>
  <c r="BG46"/>
  <c r="AZ46"/>
  <c r="AT46"/>
  <c r="BG45"/>
  <c r="AZ45"/>
  <c r="AT45"/>
  <c r="BG44"/>
  <c r="AZ44"/>
  <c r="AT44"/>
  <c r="BG43"/>
  <c r="AZ43"/>
  <c r="AT43"/>
  <c r="BG42"/>
  <c r="AZ42"/>
  <c r="AT42"/>
  <c r="AZ40"/>
  <c r="AT40"/>
  <c r="AZ39"/>
  <c r="AT39"/>
  <c r="AZ38"/>
  <c r="AT38"/>
  <c r="AZ37"/>
  <c r="AT37"/>
  <c r="AZ36"/>
  <c r="AT36"/>
  <c r="AZ35"/>
  <c r="AT35"/>
  <c r="AZ34"/>
  <c r="AT34"/>
  <c r="AZ33"/>
  <c r="AT33"/>
  <c r="AZ32"/>
  <c r="AT32"/>
  <c r="AZ31"/>
  <c r="AT31"/>
  <c r="AZ30"/>
  <c r="AT30"/>
  <c r="AZ29"/>
  <c r="AT29"/>
  <c r="AZ28"/>
  <c r="AT28"/>
  <c r="AZ27"/>
  <c r="AT27"/>
  <c r="AZ26"/>
  <c r="AT26"/>
  <c r="AZ25"/>
  <c r="AT25"/>
  <c r="BI24"/>
  <c r="BH24"/>
  <c r="BG23"/>
  <c r="AZ23"/>
  <c r="AT23"/>
  <c r="BG22"/>
  <c r="AZ22"/>
  <c r="AT22"/>
  <c r="BG21"/>
  <c r="AZ21"/>
  <c r="AT21"/>
  <c r="BG20"/>
  <c r="AZ20"/>
  <c r="AT20"/>
  <c r="BG19"/>
  <c r="AZ19"/>
  <c r="AT19"/>
  <c r="BG18"/>
  <c r="AZ18"/>
  <c r="AT18"/>
  <c r="BG16"/>
  <c r="AZ16"/>
  <c r="AT16"/>
  <c r="BG15"/>
  <c r="AZ15"/>
  <c r="AT15"/>
  <c r="BG14"/>
  <c r="AZ14"/>
  <c r="AT14"/>
  <c r="BG13"/>
  <c r="AZ13"/>
  <c r="AT13"/>
  <c r="BG12"/>
  <c r="AZ12"/>
  <c r="AT12"/>
  <c r="BG11"/>
  <c r="AZ11"/>
  <c r="AT11"/>
  <c r="BG10"/>
  <c r="AZ10"/>
  <c r="AT10"/>
  <c r="AH263" l="1"/>
  <c r="AH261"/>
  <c r="AH259"/>
  <c r="AH258"/>
  <c r="AH257"/>
  <c r="AH255"/>
  <c r="BF94"/>
  <c r="BH76" s="1"/>
  <c r="AC10"/>
  <c r="AH10"/>
  <c r="AC398"/>
  <c r="AH398"/>
  <c r="AH396"/>
  <c r="AC396"/>
  <c r="AC393"/>
  <c r="AH393"/>
  <c r="AC390"/>
  <c r="AH390"/>
  <c r="AH388"/>
  <c r="AC388"/>
  <c r="AC385"/>
  <c r="AH385"/>
  <c r="AH383"/>
  <c r="AC383"/>
  <c r="AC381"/>
  <c r="AH381"/>
  <c r="AH379"/>
  <c r="AC379"/>
  <c r="AC377"/>
  <c r="AH377"/>
  <c r="AC373"/>
  <c r="AH373"/>
  <c r="AH371"/>
  <c r="AC371"/>
  <c r="AC369"/>
  <c r="AH369"/>
  <c r="AC366"/>
  <c r="AH366"/>
  <c r="AH364"/>
  <c r="AC364"/>
  <c r="AC362"/>
  <c r="AH362"/>
  <c r="AH359"/>
  <c r="AC359"/>
  <c r="AC357"/>
  <c r="AH357"/>
  <c r="AH355"/>
  <c r="AC355"/>
  <c r="AC354"/>
  <c r="AH354"/>
  <c r="AH352"/>
  <c r="AC352"/>
  <c r="AC350"/>
  <c r="AH350"/>
  <c r="AH347"/>
  <c r="AC347"/>
  <c r="AC345"/>
  <c r="AH345"/>
  <c r="AH343"/>
  <c r="AC343"/>
  <c r="AC341"/>
  <c r="AH341"/>
  <c r="AH339"/>
  <c r="AC339"/>
  <c r="AH336"/>
  <c r="AC336"/>
  <c r="AC334"/>
  <c r="AH334"/>
  <c r="AH332"/>
  <c r="AC332"/>
  <c r="AC330"/>
  <c r="AH330"/>
  <c r="AH328"/>
  <c r="AC328"/>
  <c r="AC326"/>
  <c r="AH326"/>
  <c r="AH324"/>
  <c r="AC324"/>
  <c r="AC321"/>
  <c r="AH321"/>
  <c r="AH319"/>
  <c r="AC319"/>
  <c r="AC317"/>
  <c r="AH317"/>
  <c r="AH315"/>
  <c r="AC315"/>
  <c r="AC313"/>
  <c r="AH313"/>
  <c r="AH311"/>
  <c r="AC311"/>
  <c r="AC309"/>
  <c r="AH309"/>
  <c r="AC306"/>
  <c r="AH306"/>
  <c r="AH304"/>
  <c r="AC304"/>
  <c r="AH303"/>
  <c r="AC303"/>
  <c r="AC301"/>
  <c r="AH301"/>
  <c r="AC298"/>
  <c r="AH298"/>
  <c r="AH296"/>
  <c r="AC296"/>
  <c r="AC294"/>
  <c r="AH294"/>
  <c r="AH292"/>
  <c r="AC292"/>
  <c r="AC290"/>
  <c r="AH290"/>
  <c r="AH287"/>
  <c r="AC287"/>
  <c r="AC286"/>
  <c r="AH286"/>
  <c r="AH284"/>
  <c r="AC284"/>
  <c r="AH283"/>
  <c r="AC283"/>
  <c r="AC281"/>
  <c r="AH281"/>
  <c r="AH279"/>
  <c r="AC279"/>
  <c r="AC277"/>
  <c r="AH277"/>
  <c r="AH275"/>
  <c r="AC275"/>
  <c r="AC273"/>
  <c r="AH273"/>
  <c r="AH271"/>
  <c r="AC271"/>
  <c r="AC269"/>
  <c r="AH269"/>
  <c r="AC265"/>
  <c r="AH265"/>
  <c r="AC263"/>
  <c r="AH260"/>
  <c r="AC260"/>
  <c r="AH256"/>
  <c r="AC256"/>
  <c r="AH254"/>
  <c r="AC254"/>
  <c r="AC252"/>
  <c r="AH252"/>
  <c r="AH249"/>
  <c r="AC249"/>
  <c r="AC247"/>
  <c r="AH247"/>
  <c r="AC244"/>
  <c r="AH244"/>
  <c r="AH241"/>
  <c r="AC241"/>
  <c r="AC239"/>
  <c r="AH239"/>
  <c r="AH238"/>
  <c r="AC238"/>
  <c r="AC236"/>
  <c r="AH236"/>
  <c r="AH234"/>
  <c r="AC234"/>
  <c r="AC231"/>
  <c r="AH231"/>
  <c r="AH229"/>
  <c r="AC229"/>
  <c r="AH226"/>
  <c r="AC226"/>
  <c r="AC224"/>
  <c r="AH224"/>
  <c r="AH222"/>
  <c r="AC222"/>
  <c r="AC220"/>
  <c r="AH220"/>
  <c r="AH218"/>
  <c r="AC218"/>
  <c r="AC216"/>
  <c r="AH216"/>
  <c r="AH214"/>
  <c r="AC214"/>
  <c r="AC212"/>
  <c r="AH212"/>
  <c r="AH210"/>
  <c r="AC210"/>
  <c r="AC208"/>
  <c r="AH208"/>
  <c r="AH206"/>
  <c r="AC206"/>
  <c r="AH202"/>
  <c r="AC202"/>
  <c r="AC200"/>
  <c r="AH200"/>
  <c r="AH198"/>
  <c r="AC198"/>
  <c r="AC196"/>
  <c r="AH196"/>
  <c r="AH194"/>
  <c r="AC194"/>
  <c r="AC192"/>
  <c r="AH192"/>
  <c r="AH190"/>
  <c r="AC190"/>
  <c r="AC188"/>
  <c r="AH188"/>
  <c r="AH186"/>
  <c r="AC186"/>
  <c r="AC184"/>
  <c r="AH184"/>
  <c r="AH181"/>
  <c r="AC181"/>
  <c r="AH178"/>
  <c r="AC178"/>
  <c r="AC176"/>
  <c r="AH176"/>
  <c r="AH174"/>
  <c r="AC174"/>
  <c r="AC172"/>
  <c r="AH172"/>
  <c r="AH170"/>
  <c r="AC170"/>
  <c r="AC168"/>
  <c r="AH168"/>
  <c r="AC167"/>
  <c r="AH167"/>
  <c r="AH165"/>
  <c r="AC165"/>
  <c r="AH162"/>
  <c r="AC162"/>
  <c r="AC160"/>
  <c r="AH160"/>
  <c r="AH158"/>
  <c r="AC158"/>
  <c r="AC156"/>
  <c r="AH156"/>
  <c r="AH154"/>
  <c r="AC154"/>
  <c r="AC152"/>
  <c r="AH152"/>
  <c r="AH150"/>
  <c r="AC150"/>
  <c r="AH149"/>
  <c r="AC149"/>
  <c r="AC147"/>
  <c r="AH147"/>
  <c r="AH145"/>
  <c r="AC145"/>
  <c r="AH142"/>
  <c r="AC142"/>
  <c r="AC140"/>
  <c r="AH140"/>
  <c r="AH138"/>
  <c r="AC138"/>
  <c r="AC136"/>
  <c r="AH136"/>
  <c r="AH134"/>
  <c r="AC134"/>
  <c r="AC132"/>
  <c r="AH132"/>
  <c r="AC131"/>
  <c r="AH131"/>
  <c r="AC128"/>
  <c r="AH128"/>
  <c r="AH126"/>
  <c r="AC126"/>
  <c r="AC124"/>
  <c r="AH124"/>
  <c r="AH122"/>
  <c r="AC122"/>
  <c r="AC119"/>
  <c r="AH119"/>
  <c r="AH117"/>
  <c r="AC117"/>
  <c r="AC115"/>
  <c r="AH115"/>
  <c r="AH113"/>
  <c r="AC113"/>
  <c r="AC111"/>
  <c r="AH111"/>
  <c r="AH109"/>
  <c r="AC109"/>
  <c r="AC107"/>
  <c r="AH107"/>
  <c r="AH105"/>
  <c r="AC105"/>
  <c r="AC103"/>
  <c r="AH103"/>
  <c r="AC100"/>
  <c r="AH100"/>
  <c r="AH97"/>
  <c r="AC97"/>
  <c r="AC95"/>
  <c r="AH95"/>
  <c r="AC92"/>
  <c r="AH92"/>
  <c r="AH90"/>
  <c r="AC90"/>
  <c r="AC88"/>
  <c r="AH88"/>
  <c r="AH86"/>
  <c r="AC86"/>
  <c r="AC84"/>
  <c r="AH84"/>
  <c r="AH82"/>
  <c r="AC82"/>
  <c r="AC80"/>
  <c r="AH80"/>
  <c r="AC79"/>
  <c r="AH79"/>
  <c r="AC76"/>
  <c r="AH76"/>
  <c r="AH74"/>
  <c r="AC74"/>
  <c r="AC72"/>
  <c r="AH72"/>
  <c r="AH70"/>
  <c r="AC70"/>
  <c r="AC68"/>
  <c r="AH68"/>
  <c r="AH65"/>
  <c r="AC65"/>
  <c r="AC63"/>
  <c r="AH63"/>
  <c r="AH61"/>
  <c r="AC61"/>
  <c r="AH58"/>
  <c r="AC58"/>
  <c r="AC56"/>
  <c r="AH56"/>
  <c r="AH54"/>
  <c r="AC54"/>
  <c r="AC51"/>
  <c r="AH51"/>
  <c r="AH49"/>
  <c r="AC49"/>
  <c r="AH45"/>
  <c r="AC45"/>
  <c r="AC43"/>
  <c r="AH43"/>
  <c r="AC40"/>
  <c r="AH40"/>
  <c r="AH38"/>
  <c r="AC38"/>
  <c r="AC36"/>
  <c r="AH36"/>
  <c r="AH34"/>
  <c r="AC34"/>
  <c r="AH33"/>
  <c r="AC33"/>
  <c r="AC31"/>
  <c r="AH31"/>
  <c r="AH29"/>
  <c r="AC29"/>
  <c r="AC27"/>
  <c r="AH27"/>
  <c r="AH25"/>
  <c r="AC25"/>
  <c r="AH22"/>
  <c r="AC22"/>
  <c r="AC20"/>
  <c r="AH20"/>
  <c r="AC19"/>
  <c r="AH19"/>
  <c r="AC16"/>
  <c r="AH16"/>
  <c r="AC15"/>
  <c r="AH15"/>
  <c r="AH13"/>
  <c r="AC13"/>
  <c r="AC11"/>
  <c r="AH11"/>
  <c r="AH399"/>
  <c r="AC399"/>
  <c r="AC397"/>
  <c r="AH397"/>
  <c r="AH395"/>
  <c r="AC395"/>
  <c r="AC394"/>
  <c r="AH394"/>
  <c r="AH392"/>
  <c r="AC392"/>
  <c r="AH391"/>
  <c r="AC391"/>
  <c r="AC389"/>
  <c r="AH389"/>
  <c r="AC386"/>
  <c r="AH386"/>
  <c r="AH384"/>
  <c r="AC384"/>
  <c r="AC382"/>
  <c r="AH382"/>
  <c r="AH380"/>
  <c r="AC380"/>
  <c r="AC378"/>
  <c r="AH378"/>
  <c r="AH376"/>
  <c r="AC376"/>
  <c r="AH372"/>
  <c r="AC372"/>
  <c r="AC370"/>
  <c r="AH370"/>
  <c r="AH368"/>
  <c r="AC368"/>
  <c r="AH367"/>
  <c r="AC367"/>
  <c r="AC365"/>
  <c r="AH365"/>
  <c r="AH363"/>
  <c r="AC363"/>
  <c r="AH360"/>
  <c r="AC360"/>
  <c r="AC358"/>
  <c r="AH358"/>
  <c r="AH356"/>
  <c r="AC356"/>
  <c r="AC353"/>
  <c r="AH353"/>
  <c r="AH351"/>
  <c r="AC351"/>
  <c r="AC349"/>
  <c r="AH349"/>
  <c r="AC346"/>
  <c r="AH346"/>
  <c r="AH344"/>
  <c r="AC344"/>
  <c r="AC342"/>
  <c r="AH342"/>
  <c r="AH340"/>
  <c r="AC340"/>
  <c r="AC337"/>
  <c r="AH337"/>
  <c r="AH335"/>
  <c r="AC335"/>
  <c r="AC333"/>
  <c r="AH333"/>
  <c r="AH331"/>
  <c r="AC331"/>
  <c r="AC329"/>
  <c r="AH329"/>
  <c r="AH327"/>
  <c r="AC327"/>
  <c r="AC325"/>
  <c r="AH325"/>
  <c r="AH323"/>
  <c r="AC323"/>
  <c r="AH320"/>
  <c r="AC320"/>
  <c r="AC318"/>
  <c r="AH318"/>
  <c r="AH316"/>
  <c r="AC316"/>
  <c r="AC314"/>
  <c r="AH314"/>
  <c r="AH312"/>
  <c r="AC312"/>
  <c r="AC310"/>
  <c r="AH310"/>
  <c r="AH308"/>
  <c r="AC308"/>
  <c r="AH307"/>
  <c r="AC307"/>
  <c r="AC305"/>
  <c r="AH305"/>
  <c r="AC302"/>
  <c r="AH302"/>
  <c r="AH300"/>
  <c r="AC300"/>
  <c r="AC297"/>
  <c r="AH297"/>
  <c r="AH295"/>
  <c r="AC295"/>
  <c r="AC293"/>
  <c r="AH293"/>
  <c r="AH291"/>
  <c r="AC291"/>
  <c r="AC289"/>
  <c r="AH289"/>
  <c r="AH288"/>
  <c r="AC288"/>
  <c r="AC285"/>
  <c r="AH285"/>
  <c r="AC282"/>
  <c r="AH282"/>
  <c r="AH280"/>
  <c r="AC280"/>
  <c r="AC278"/>
  <c r="AH278"/>
  <c r="AH276"/>
  <c r="AC276"/>
  <c r="AC274"/>
  <c r="AH274"/>
  <c r="AH272"/>
  <c r="AC272"/>
  <c r="AC270"/>
  <c r="AH270"/>
  <c r="AH268"/>
  <c r="AC268"/>
  <c r="AC266"/>
  <c r="AH266"/>
  <c r="AH264"/>
  <c r="AC264"/>
  <c r="AC262"/>
  <c r="AH262"/>
  <c r="AC261"/>
  <c r="AC259"/>
  <c r="AC258"/>
  <c r="AC257"/>
  <c r="AC255"/>
  <c r="AH253"/>
  <c r="AC253"/>
  <c r="AH250"/>
  <c r="AC250"/>
  <c r="AC248"/>
  <c r="AH248"/>
  <c r="AH246"/>
  <c r="AC246"/>
  <c r="AH245"/>
  <c r="AC245"/>
  <c r="AH242"/>
  <c r="AC242"/>
  <c r="AC240"/>
  <c r="AH240"/>
  <c r="AH237"/>
  <c r="AC237"/>
  <c r="AC235"/>
  <c r="AH235"/>
  <c r="AH233"/>
  <c r="AC233"/>
  <c r="AC232"/>
  <c r="AH232"/>
  <c r="AH230"/>
  <c r="AC230"/>
  <c r="AC228"/>
  <c r="AH228"/>
  <c r="AC227"/>
  <c r="AH227"/>
  <c r="AH225"/>
  <c r="AC225"/>
  <c r="AC223"/>
  <c r="AH223"/>
  <c r="AH221"/>
  <c r="AC221"/>
  <c r="AC219"/>
  <c r="AH219"/>
  <c r="AH217"/>
  <c r="AC217"/>
  <c r="AH213"/>
  <c r="AC213"/>
  <c r="AC211"/>
  <c r="AH211"/>
  <c r="AH209"/>
  <c r="AC209"/>
  <c r="AC207"/>
  <c r="AH207"/>
  <c r="AH205"/>
  <c r="AC205"/>
  <c r="AC203"/>
  <c r="AH203"/>
  <c r="AH201"/>
  <c r="AC201"/>
  <c r="AC199"/>
  <c r="AH199"/>
  <c r="AH197"/>
  <c r="AC197"/>
  <c r="AC195"/>
  <c r="AH195"/>
  <c r="AH193"/>
  <c r="AC193"/>
  <c r="AC191"/>
  <c r="AH191"/>
  <c r="AH189"/>
  <c r="AC189"/>
  <c r="AC187"/>
  <c r="AH187"/>
  <c r="AH185"/>
  <c r="AC185"/>
  <c r="AC183"/>
  <c r="AH183"/>
  <c r="AH182"/>
  <c r="AC182"/>
  <c r="AC180"/>
  <c r="AH180"/>
  <c r="AC179"/>
  <c r="AH179"/>
  <c r="AH177"/>
  <c r="AC177"/>
  <c r="AC175"/>
  <c r="AH175"/>
  <c r="AH173"/>
  <c r="AC173"/>
  <c r="AC171"/>
  <c r="AH171"/>
  <c r="AH169"/>
  <c r="AC169"/>
  <c r="AH166"/>
  <c r="AC166"/>
  <c r="AC164"/>
  <c r="AH164"/>
  <c r="AH161"/>
  <c r="AC161"/>
  <c r="AC159"/>
  <c r="AH159"/>
  <c r="AH157"/>
  <c r="AC157"/>
  <c r="AC155"/>
  <c r="AH155"/>
  <c r="AH153"/>
  <c r="AC153"/>
  <c r="AC151"/>
  <c r="AH151"/>
  <c r="AC148"/>
  <c r="AH148"/>
  <c r="AH146"/>
  <c r="AC146"/>
  <c r="AC144"/>
  <c r="AH144"/>
  <c r="AH141"/>
  <c r="AC141"/>
  <c r="AC139"/>
  <c r="AH139"/>
  <c r="AH137"/>
  <c r="AC137"/>
  <c r="AC135"/>
  <c r="AH135"/>
  <c r="AH133"/>
  <c r="AC133"/>
  <c r="AH129"/>
  <c r="AC129"/>
  <c r="AC127"/>
  <c r="AH127"/>
  <c r="AH125"/>
  <c r="AC125"/>
  <c r="AC123"/>
  <c r="AH123"/>
  <c r="AC120"/>
  <c r="AH120"/>
  <c r="AH118"/>
  <c r="AC118"/>
  <c r="AC116"/>
  <c r="AH116"/>
  <c r="AH114"/>
  <c r="AC114"/>
  <c r="AC112"/>
  <c r="AH112"/>
  <c r="AH110"/>
  <c r="AC110"/>
  <c r="AC108"/>
  <c r="AH108"/>
  <c r="AH106"/>
  <c r="AC106"/>
  <c r="AC104"/>
  <c r="AH104"/>
  <c r="AH101"/>
  <c r="AC101"/>
  <c r="AC99"/>
  <c r="AH99"/>
  <c r="AH98"/>
  <c r="AC98"/>
  <c r="AC96"/>
  <c r="AH96"/>
  <c r="AH93"/>
  <c r="AC93"/>
  <c r="AC91"/>
  <c r="AH91"/>
  <c r="AH89"/>
  <c r="AC89"/>
  <c r="AC87"/>
  <c r="AH87"/>
  <c r="AH85"/>
  <c r="AC85"/>
  <c r="AC83"/>
  <c r="AH83"/>
  <c r="AH81"/>
  <c r="AC81"/>
  <c r="AH78"/>
  <c r="AC78"/>
  <c r="AH77"/>
  <c r="AC77"/>
  <c r="AH73"/>
  <c r="AC73"/>
  <c r="AC71"/>
  <c r="AH71"/>
  <c r="AH69"/>
  <c r="AC69"/>
  <c r="AC67"/>
  <c r="AH67"/>
  <c r="AH66"/>
  <c r="AC66"/>
  <c r="AC64"/>
  <c r="AH64"/>
  <c r="AH62"/>
  <c r="AC62"/>
  <c r="AC59"/>
  <c r="AH59"/>
  <c r="AH57"/>
  <c r="AC57"/>
  <c r="AC55"/>
  <c r="AH55"/>
  <c r="AH53"/>
  <c r="AC53"/>
  <c r="AC52"/>
  <c r="AH52"/>
  <c r="AH50"/>
  <c r="AC50"/>
  <c r="AC47"/>
  <c r="AH47"/>
  <c r="AH46"/>
  <c r="AC46"/>
  <c r="AC44"/>
  <c r="AH44"/>
  <c r="AH42"/>
  <c r="AC42"/>
  <c r="AC39"/>
  <c r="AH39"/>
  <c r="AH37"/>
  <c r="AC37"/>
  <c r="AC35"/>
  <c r="AH35"/>
  <c r="AC32"/>
  <c r="AH32"/>
  <c r="AH30"/>
  <c r="AC30"/>
  <c r="AC28"/>
  <c r="AH28"/>
  <c r="AH26"/>
  <c r="AC26"/>
  <c r="AC23"/>
  <c r="AH23"/>
  <c r="AH21"/>
  <c r="AC21"/>
  <c r="AH18"/>
  <c r="AC18"/>
  <c r="AH14"/>
  <c r="AC14"/>
  <c r="AC12"/>
  <c r="AH12"/>
  <c r="S41"/>
  <c r="AZ41"/>
  <c r="BF102"/>
  <c r="T41"/>
  <c r="R41"/>
  <c r="AT41"/>
  <c r="U41"/>
  <c r="BG107"/>
  <c r="BG220"/>
  <c r="BG224"/>
  <c r="BG341"/>
  <c r="BG104"/>
  <c r="BG116"/>
  <c r="BG120"/>
  <c r="BG148"/>
  <c r="BG152"/>
  <c r="BG156"/>
  <c r="BG160"/>
  <c r="BG221"/>
  <c r="BG225"/>
  <c r="BG229"/>
  <c r="BG233"/>
  <c r="BG237"/>
  <c r="BG241"/>
  <c r="BG342"/>
  <c r="BG346"/>
  <c r="BG395"/>
  <c r="BG147"/>
  <c r="BG105"/>
  <c r="BG109"/>
  <c r="BG113"/>
  <c r="BG145"/>
  <c r="BG149"/>
  <c r="BG153"/>
  <c r="BG157"/>
  <c r="BG161"/>
  <c r="BG218"/>
  <c r="BG222"/>
  <c r="BG226"/>
  <c r="BG230"/>
  <c r="BG234"/>
  <c r="BG238"/>
  <c r="BG242"/>
  <c r="BG343"/>
  <c r="BG347"/>
  <c r="BG151"/>
  <c r="BG155"/>
  <c r="BG159"/>
  <c r="BG228"/>
  <c r="BG232"/>
  <c r="BG236"/>
  <c r="BG240"/>
  <c r="BG345"/>
  <c r="BG146"/>
  <c r="BG150"/>
  <c r="BG154"/>
  <c r="BG158"/>
  <c r="BG162"/>
  <c r="BG219"/>
  <c r="BG223"/>
  <c r="BG227"/>
  <c r="BG231"/>
  <c r="BG235"/>
  <c r="BG239"/>
  <c r="BG340"/>
  <c r="BG344"/>
  <c r="BG389"/>
  <c r="AZ361"/>
  <c r="AT375"/>
  <c r="U375"/>
  <c r="U348"/>
  <c r="AZ348"/>
  <c r="AT361"/>
  <c r="AZ400"/>
  <c r="R400"/>
  <c r="R387"/>
  <c r="R375"/>
  <c r="R361"/>
  <c r="R348"/>
  <c r="U387"/>
  <c r="AT348"/>
  <c r="AS361"/>
  <c r="AT400"/>
  <c r="S400"/>
  <c r="S387"/>
  <c r="S375"/>
  <c r="S361"/>
  <c r="S348"/>
  <c r="BG339"/>
  <c r="AS348"/>
  <c r="U400"/>
  <c r="U361"/>
  <c r="AZ375"/>
  <c r="AS400"/>
  <c r="T400"/>
  <c r="T387"/>
  <c r="T375"/>
  <c r="T361"/>
  <c r="T348"/>
  <c r="R338"/>
  <c r="R299"/>
  <c r="S299"/>
  <c r="AZ322"/>
  <c r="AZ338"/>
  <c r="T338"/>
  <c r="T322"/>
  <c r="T299"/>
  <c r="AT322"/>
  <c r="AT338"/>
  <c r="S24"/>
  <c r="U338"/>
  <c r="U322"/>
  <c r="U299"/>
  <c r="R322"/>
  <c r="S338"/>
  <c r="S322"/>
  <c r="AZ267"/>
  <c r="S267"/>
  <c r="U267"/>
  <c r="R267"/>
  <c r="R251"/>
  <c r="AT267"/>
  <c r="T267"/>
  <c r="S251"/>
  <c r="AT244"/>
  <c r="AT251" s="1"/>
  <c r="AV251"/>
  <c r="AV401" s="1"/>
  <c r="U251"/>
  <c r="AZ243"/>
  <c r="AZ251"/>
  <c r="T251"/>
  <c r="AT243"/>
  <c r="U243"/>
  <c r="BG216"/>
  <c r="AS243"/>
  <c r="R243"/>
  <c r="S243"/>
  <c r="T243"/>
  <c r="AP131"/>
  <c r="AT143"/>
  <c r="U204"/>
  <c r="U163"/>
  <c r="U121"/>
  <c r="AZ121"/>
  <c r="R215"/>
  <c r="R204"/>
  <c r="R163"/>
  <c r="R143"/>
  <c r="R130"/>
  <c r="R121"/>
  <c r="AT121"/>
  <c r="AZ130"/>
  <c r="AT163"/>
  <c r="AZ215"/>
  <c r="S215"/>
  <c r="S204"/>
  <c r="S163"/>
  <c r="S143"/>
  <c r="S130"/>
  <c r="S121"/>
  <c r="AS111"/>
  <c r="AQ121"/>
  <c r="U215"/>
  <c r="U143"/>
  <c r="U130"/>
  <c r="AT130"/>
  <c r="AS163"/>
  <c r="AZ163"/>
  <c r="AT215"/>
  <c r="T215"/>
  <c r="T204"/>
  <c r="T163"/>
  <c r="T143"/>
  <c r="T130"/>
  <c r="T121"/>
  <c r="AZ75"/>
  <c r="U102"/>
  <c r="AP94"/>
  <c r="U94"/>
  <c r="R102"/>
  <c r="R94"/>
  <c r="AP102"/>
  <c r="S102"/>
  <c r="S94"/>
  <c r="T102"/>
  <c r="T94"/>
  <c r="T75"/>
  <c r="AT75"/>
  <c r="T24"/>
  <c r="U75"/>
  <c r="R75"/>
  <c r="S75"/>
  <c r="AT48"/>
  <c r="AT60"/>
  <c r="U60"/>
  <c r="S60"/>
  <c r="R60"/>
  <c r="AZ60"/>
  <c r="U24"/>
  <c r="T60"/>
  <c r="AT24"/>
  <c r="AZ48"/>
  <c r="V288"/>
  <c r="U48"/>
  <c r="R48"/>
  <c r="S48"/>
  <c r="V397"/>
  <c r="T48"/>
  <c r="BA401"/>
  <c r="V363"/>
  <c r="V284"/>
  <c r="V198"/>
  <c r="V178"/>
  <c r="V170"/>
  <c r="V169"/>
  <c r="V168"/>
  <c r="V165"/>
  <c r="V164"/>
  <c r="V146"/>
  <c r="AU401"/>
  <c r="V296"/>
  <c r="V293"/>
  <c r="V289"/>
  <c r="AZ24"/>
  <c r="R24"/>
  <c r="V97"/>
  <c r="V42"/>
  <c r="V32"/>
  <c r="V30"/>
  <c r="V371"/>
  <c r="V364"/>
  <c r="V360"/>
  <c r="V302"/>
  <c r="V261"/>
  <c r="V138"/>
  <c r="V136"/>
  <c r="V132"/>
  <c r="V391"/>
  <c r="V344"/>
  <c r="V330"/>
  <c r="V241"/>
  <c r="V229"/>
  <c r="V227"/>
  <c r="V223"/>
  <c r="V126"/>
  <c r="V98"/>
  <c r="V93"/>
  <c r="V91"/>
  <c r="V314"/>
  <c r="V312"/>
  <c r="V202"/>
  <c r="V195"/>
  <c r="V71"/>
  <c r="V63"/>
  <c r="V59"/>
  <c r="V359"/>
  <c r="V340"/>
  <c r="V306"/>
  <c r="V303"/>
  <c r="V280"/>
  <c r="V252"/>
  <c r="V250"/>
  <c r="V194"/>
  <c r="V162"/>
  <c r="V156"/>
  <c r="V152"/>
  <c r="V122"/>
  <c r="V90"/>
  <c r="V85"/>
  <c r="V56"/>
  <c r="V25"/>
  <c r="V351"/>
  <c r="V349"/>
  <c r="V334"/>
  <c r="V326"/>
  <c r="V323"/>
  <c r="V276"/>
  <c r="V274"/>
  <c r="V271"/>
  <c r="V245"/>
  <c r="V237"/>
  <c r="V234"/>
  <c r="V190"/>
  <c r="V188"/>
  <c r="V184"/>
  <c r="V150"/>
  <c r="V147"/>
  <c r="V118"/>
  <c r="V117"/>
  <c r="V115"/>
  <c r="V82"/>
  <c r="V80"/>
  <c r="V53"/>
  <c r="V50"/>
  <c r="V39"/>
  <c r="V21"/>
  <c r="V20"/>
  <c r="V19"/>
  <c r="V395"/>
  <c r="V392"/>
  <c r="V358"/>
  <c r="V354"/>
  <c r="V336"/>
  <c r="V279"/>
  <c r="V255"/>
  <c r="V253"/>
  <c r="V247"/>
  <c r="V221"/>
  <c r="V193"/>
  <c r="V127"/>
  <c r="V123"/>
  <c r="V89"/>
  <c r="V28"/>
  <c r="V381"/>
  <c r="V377"/>
  <c r="V373"/>
  <c r="V347"/>
  <c r="V321"/>
  <c r="V320"/>
  <c r="V317"/>
  <c r="V269"/>
  <c r="V266"/>
  <c r="V258"/>
  <c r="V233"/>
  <c r="V232"/>
  <c r="V212"/>
  <c r="V206"/>
  <c r="V182"/>
  <c r="V179"/>
  <c r="V174"/>
  <c r="V142"/>
  <c r="V141"/>
  <c r="V112"/>
  <c r="V110"/>
  <c r="V106"/>
  <c r="V78"/>
  <c r="V68"/>
  <c r="V67"/>
  <c r="V36"/>
  <c r="V35"/>
  <c r="V16"/>
  <c r="V372"/>
  <c r="V368"/>
  <c r="V367"/>
  <c r="V362"/>
  <c r="V335"/>
  <c r="V331"/>
  <c r="V329"/>
  <c r="V325"/>
  <c r="V297"/>
  <c r="V292"/>
  <c r="V287"/>
  <c r="V283"/>
  <c r="V246"/>
  <c r="V242"/>
  <c r="V240"/>
  <c r="V236"/>
  <c r="V357"/>
  <c r="V353"/>
  <c r="V316"/>
  <c r="V278"/>
  <c r="V231"/>
  <c r="V390"/>
  <c r="V386"/>
  <c r="V383"/>
  <c r="V382"/>
  <c r="V378"/>
  <c r="V341"/>
  <c r="V311"/>
  <c r="V301"/>
  <c r="V273"/>
  <c r="V265"/>
  <c r="V262"/>
  <c r="V260"/>
  <c r="V257"/>
  <c r="V256"/>
  <c r="V254"/>
  <c r="V226"/>
  <c r="V222"/>
  <c r="V218"/>
  <c r="V217"/>
  <c r="V214"/>
  <c r="V213"/>
  <c r="V209"/>
  <c r="V208"/>
  <c r="V203"/>
  <c r="V199"/>
  <c r="V197"/>
  <c r="V192"/>
  <c r="V187"/>
  <c r="V183"/>
  <c r="V177"/>
  <c r="V173"/>
  <c r="V172"/>
  <c r="V159"/>
  <c r="V155"/>
  <c r="V145"/>
  <c r="V140"/>
  <c r="V131"/>
  <c r="V125"/>
  <c r="V114"/>
  <c r="V105"/>
  <c r="V101"/>
  <c r="V96"/>
  <c r="V95"/>
  <c r="V92"/>
  <c r="V88"/>
  <c r="V84"/>
  <c r="V79"/>
  <c r="V72"/>
  <c r="V70"/>
  <c r="V66"/>
  <c r="V62"/>
  <c r="V58"/>
  <c r="V49"/>
  <c r="V46"/>
  <c r="V43"/>
  <c r="V38"/>
  <c r="V34"/>
  <c r="V29"/>
  <c r="V23"/>
  <c r="V13"/>
  <c r="V399"/>
  <c r="V396"/>
  <c r="V394"/>
  <c r="V389"/>
  <c r="V385"/>
  <c r="V380"/>
  <c r="V370"/>
  <c r="V366"/>
  <c r="V356"/>
  <c r="V352"/>
  <c r="V346"/>
  <c r="V343"/>
  <c r="V333"/>
  <c r="V328"/>
  <c r="V324"/>
  <c r="V319"/>
  <c r="V310"/>
  <c r="V307"/>
  <c r="V305"/>
  <c r="V300"/>
  <c r="V295"/>
  <c r="V291"/>
  <c r="V286"/>
  <c r="V282"/>
  <c r="V272"/>
  <c r="V270"/>
  <c r="V268"/>
  <c r="V264"/>
  <c r="V259"/>
  <c r="V249"/>
  <c r="V248"/>
  <c r="V244"/>
  <c r="V239"/>
  <c r="V235"/>
  <c r="V230"/>
  <c r="V225"/>
  <c r="V220"/>
  <c r="V216"/>
  <c r="V211"/>
  <c r="V201"/>
  <c r="V196"/>
  <c r="V191"/>
  <c r="V186"/>
  <c r="V181"/>
  <c r="V176"/>
  <c r="V158"/>
  <c r="V154"/>
  <c r="V151"/>
  <c r="V149"/>
  <c r="V144"/>
  <c r="V139"/>
  <c r="V135"/>
  <c r="V134"/>
  <c r="V129"/>
  <c r="V124"/>
  <c r="V120"/>
  <c r="V116"/>
  <c r="V113"/>
  <c r="V109"/>
  <c r="V108"/>
  <c r="V104"/>
  <c r="V100"/>
  <c r="V99"/>
  <c r="V87"/>
  <c r="V83"/>
  <c r="V77"/>
  <c r="V74"/>
  <c r="V69"/>
  <c r="V65"/>
  <c r="V61"/>
  <c r="V57"/>
  <c r="V54"/>
  <c r="V52"/>
  <c r="V45"/>
  <c r="V37"/>
  <c r="V33"/>
  <c r="V27"/>
  <c r="V26"/>
  <c r="V12"/>
  <c r="V398"/>
  <c r="V393"/>
  <c r="V388"/>
  <c r="V384"/>
  <c r="V379"/>
  <c r="V376"/>
  <c r="V369"/>
  <c r="V365"/>
  <c r="V355"/>
  <c r="V350"/>
  <c r="V345"/>
  <c r="V342"/>
  <c r="V339"/>
  <c r="V337"/>
  <c r="V332"/>
  <c r="V327"/>
  <c r="V318"/>
  <c r="V315"/>
  <c r="V313"/>
  <c r="V309"/>
  <c r="V308"/>
  <c r="V304"/>
  <c r="V298"/>
  <c r="V294"/>
  <c r="V290"/>
  <c r="V285"/>
  <c r="V281"/>
  <c r="V277"/>
  <c r="V275"/>
  <c r="V263"/>
  <c r="V238"/>
  <c r="V228"/>
  <c r="V224"/>
  <c r="V219"/>
  <c r="V210"/>
  <c r="V207"/>
  <c r="V205"/>
  <c r="V200"/>
  <c r="V189"/>
  <c r="V185"/>
  <c r="V180"/>
  <c r="V175"/>
  <c r="V171"/>
  <c r="V167"/>
  <c r="V166"/>
  <c r="V161"/>
  <c r="V160"/>
  <c r="V157"/>
  <c r="V153"/>
  <c r="V148"/>
  <c r="V137"/>
  <c r="V133"/>
  <c r="V128"/>
  <c r="V119"/>
  <c r="V111"/>
  <c r="V107"/>
  <c r="V103"/>
  <c r="V86"/>
  <c r="V81"/>
  <c r="V76"/>
  <c r="V73"/>
  <c r="V64"/>
  <c r="V55"/>
  <c r="V51"/>
  <c r="V47"/>
  <c r="V44"/>
  <c r="V40"/>
  <c r="V31"/>
  <c r="V22"/>
  <c r="V18"/>
  <c r="V15"/>
  <c r="V14"/>
  <c r="V11"/>
  <c r="AP325"/>
  <c r="BF325" s="1"/>
  <c r="AP329"/>
  <c r="BF329" s="1"/>
  <c r="AP333"/>
  <c r="BF333" s="1"/>
  <c r="AP337"/>
  <c r="BF337" s="1"/>
  <c r="AP40"/>
  <c r="BF40" s="1"/>
  <c r="BG119"/>
  <c r="AP245"/>
  <c r="BF245" s="1"/>
  <c r="BG299"/>
  <c r="BK299" s="1"/>
  <c r="AP311"/>
  <c r="BF311" s="1"/>
  <c r="AP326"/>
  <c r="BF326" s="1"/>
  <c r="AP34"/>
  <c r="BF34" s="1"/>
  <c r="AP37"/>
  <c r="BF37" s="1"/>
  <c r="AP38"/>
  <c r="BF38" s="1"/>
  <c r="AP44"/>
  <c r="BF44" s="1"/>
  <c r="AP368"/>
  <c r="BF368" s="1"/>
  <c r="AP372"/>
  <c r="BF372" s="1"/>
  <c r="AP398"/>
  <c r="BF398" s="1"/>
  <c r="AP16"/>
  <c r="BF16" s="1"/>
  <c r="AP21"/>
  <c r="BF21" s="1"/>
  <c r="AP51"/>
  <c r="BF51" s="1"/>
  <c r="AP61"/>
  <c r="BF61" s="1"/>
  <c r="BF75" s="1"/>
  <c r="BJ75" s="1"/>
  <c r="AP104"/>
  <c r="BF104" s="1"/>
  <c r="AP127"/>
  <c r="BF127" s="1"/>
  <c r="AP304"/>
  <c r="BF304" s="1"/>
  <c r="AP308"/>
  <c r="BF308" s="1"/>
  <c r="AP316"/>
  <c r="BF316" s="1"/>
  <c r="AP369"/>
  <c r="BF369" s="1"/>
  <c r="AP10"/>
  <c r="AP19"/>
  <c r="BF19" s="1"/>
  <c r="AP23"/>
  <c r="BF23" s="1"/>
  <c r="AP43"/>
  <c r="BF43" s="1"/>
  <c r="AP55"/>
  <c r="BF55" s="1"/>
  <c r="AP59"/>
  <c r="BF59" s="1"/>
  <c r="AP129"/>
  <c r="BF129" s="1"/>
  <c r="AP211"/>
  <c r="BF211" s="1"/>
  <c r="AP336"/>
  <c r="BF336" s="1"/>
  <c r="AP365"/>
  <c r="BF365" s="1"/>
  <c r="AP12"/>
  <c r="BF12" s="1"/>
  <c r="BG60"/>
  <c r="BK60" s="1"/>
  <c r="AP105"/>
  <c r="BF105" s="1"/>
  <c r="AP116"/>
  <c r="BF116" s="1"/>
  <c r="AP123"/>
  <c r="BF123" s="1"/>
  <c r="AP209"/>
  <c r="BF209" s="1"/>
  <c r="AP300"/>
  <c r="BF300" s="1"/>
  <c r="AP57"/>
  <c r="BF57" s="1"/>
  <c r="BG338"/>
  <c r="BK338" s="1"/>
  <c r="AP26"/>
  <c r="BF26" s="1"/>
  <c r="AP52"/>
  <c r="BF52" s="1"/>
  <c r="AP114"/>
  <c r="BF114" s="1"/>
  <c r="AP213"/>
  <c r="BF213" s="1"/>
  <c r="AP246"/>
  <c r="BF246" s="1"/>
  <c r="AP254"/>
  <c r="BF254" s="1"/>
  <c r="AP256"/>
  <c r="BF256" s="1"/>
  <c r="AP260"/>
  <c r="BF260" s="1"/>
  <c r="AP264"/>
  <c r="BF264" s="1"/>
  <c r="AP314"/>
  <c r="BF314" s="1"/>
  <c r="AP319"/>
  <c r="BF319" s="1"/>
  <c r="AP327"/>
  <c r="BF327" s="1"/>
  <c r="AP332"/>
  <c r="BF332" s="1"/>
  <c r="AP364"/>
  <c r="BF364" s="1"/>
  <c r="AP20"/>
  <c r="BF20" s="1"/>
  <c r="AP27"/>
  <c r="BF27" s="1"/>
  <c r="AP31"/>
  <c r="BF31" s="1"/>
  <c r="AP50"/>
  <c r="BF50" s="1"/>
  <c r="AP54"/>
  <c r="BF54" s="1"/>
  <c r="AP205"/>
  <c r="BF205" s="1"/>
  <c r="AP210"/>
  <c r="BF210" s="1"/>
  <c r="AP252"/>
  <c r="BF252" s="1"/>
  <c r="AP257"/>
  <c r="BF257" s="1"/>
  <c r="AP261"/>
  <c r="BF261" s="1"/>
  <c r="AP265"/>
  <c r="BF265" s="1"/>
  <c r="AP315"/>
  <c r="BF315" s="1"/>
  <c r="AP320"/>
  <c r="BF320" s="1"/>
  <c r="AP323"/>
  <c r="BF323" s="1"/>
  <c r="AP334"/>
  <c r="BF334" s="1"/>
  <c r="AP371"/>
  <c r="BF371" s="1"/>
  <c r="AP391"/>
  <c r="BF391" s="1"/>
  <c r="AP30"/>
  <c r="BF30" s="1"/>
  <c r="AP35"/>
  <c r="BF35" s="1"/>
  <c r="AP39"/>
  <c r="BF39" s="1"/>
  <c r="AP56"/>
  <c r="BF56" s="1"/>
  <c r="AP208"/>
  <c r="BF208" s="1"/>
  <c r="AP249"/>
  <c r="BF249" s="1"/>
  <c r="AP25"/>
  <c r="AP29"/>
  <c r="BF29" s="1"/>
  <c r="AP33"/>
  <c r="BF33" s="1"/>
  <c r="AP45"/>
  <c r="BF45" s="1"/>
  <c r="AP147"/>
  <c r="BF147" s="1"/>
  <c r="AP151"/>
  <c r="BF151" s="1"/>
  <c r="AP155"/>
  <c r="BF155" s="1"/>
  <c r="AP159"/>
  <c r="BF159" s="1"/>
  <c r="BH200"/>
  <c r="AP207"/>
  <c r="BF207" s="1"/>
  <c r="AP258"/>
  <c r="BF258" s="1"/>
  <c r="AP262"/>
  <c r="BF262" s="1"/>
  <c r="AP266"/>
  <c r="BF266" s="1"/>
  <c r="AP303"/>
  <c r="BF303" s="1"/>
  <c r="AP307"/>
  <c r="BF307" s="1"/>
  <c r="AP312"/>
  <c r="BF312" s="1"/>
  <c r="AP330"/>
  <c r="BF330" s="1"/>
  <c r="AP339"/>
  <c r="BF339" s="1"/>
  <c r="AP340"/>
  <c r="BF340" s="1"/>
  <c r="AP341"/>
  <c r="BF341" s="1"/>
  <c r="AP342"/>
  <c r="BF342" s="1"/>
  <c r="AP343"/>
  <c r="BF343" s="1"/>
  <c r="AP344"/>
  <c r="BF344" s="1"/>
  <c r="AP345"/>
  <c r="BF345" s="1"/>
  <c r="AP346"/>
  <c r="BF346" s="1"/>
  <c r="AP347"/>
  <c r="BF347" s="1"/>
  <c r="AP352"/>
  <c r="BF352" s="1"/>
  <c r="AP356"/>
  <c r="BF356" s="1"/>
  <c r="AP360"/>
  <c r="BF360" s="1"/>
  <c r="AP373"/>
  <c r="BF373" s="1"/>
  <c r="AP397"/>
  <c r="BF397" s="1"/>
  <c r="AP22"/>
  <c r="BF22" s="1"/>
  <c r="AP28"/>
  <c r="BF28" s="1"/>
  <c r="BG48"/>
  <c r="BK48" s="1"/>
  <c r="AP110"/>
  <c r="BF110" s="1"/>
  <c r="AP117"/>
  <c r="BF117" s="1"/>
  <c r="AP160"/>
  <c r="BF160" s="1"/>
  <c r="AP217"/>
  <c r="BF217" s="1"/>
  <c r="AP247"/>
  <c r="BF247" s="1"/>
  <c r="BG322"/>
  <c r="BK322" s="1"/>
  <c r="AP318"/>
  <c r="BF318" s="1"/>
  <c r="AP324"/>
  <c r="BF324" s="1"/>
  <c r="AP367"/>
  <c r="BF367" s="1"/>
  <c r="BG387"/>
  <c r="BK387" s="1"/>
  <c r="AP392"/>
  <c r="BF392" s="1"/>
  <c r="AP399"/>
  <c r="BF399" s="1"/>
  <c r="AP32"/>
  <c r="BF32" s="1"/>
  <c r="AP46"/>
  <c r="BF46" s="1"/>
  <c r="AP58"/>
  <c r="BF58" s="1"/>
  <c r="BG75"/>
  <c r="BK75" s="1"/>
  <c r="AP106"/>
  <c r="BF106" s="1"/>
  <c r="AP113"/>
  <c r="BF113" s="1"/>
  <c r="AP122"/>
  <c r="BF122" s="1"/>
  <c r="AP128"/>
  <c r="BF128" s="1"/>
  <c r="AP145"/>
  <c r="BF145" s="1"/>
  <c r="AP149"/>
  <c r="BF149" s="1"/>
  <c r="AP153"/>
  <c r="BF153" s="1"/>
  <c r="AP157"/>
  <c r="BF157" s="1"/>
  <c r="AP161"/>
  <c r="BF161" s="1"/>
  <c r="AP206"/>
  <c r="BF206" s="1"/>
  <c r="AP212"/>
  <c r="BF212" s="1"/>
  <c r="AP214"/>
  <c r="BF214" s="1"/>
  <c r="BG217"/>
  <c r="AP248"/>
  <c r="BF248" s="1"/>
  <c r="AP306"/>
  <c r="BF306" s="1"/>
  <c r="BG375"/>
  <c r="BK375" s="1"/>
  <c r="AP393"/>
  <c r="BF393" s="1"/>
  <c r="AP394"/>
  <c r="BF394" s="1"/>
  <c r="AP15"/>
  <c r="BF15" s="1"/>
  <c r="AP53"/>
  <c r="BF53" s="1"/>
  <c r="AP119"/>
  <c r="BF119" s="1"/>
  <c r="AP126"/>
  <c r="BF126" s="1"/>
  <c r="AP148"/>
  <c r="BF148" s="1"/>
  <c r="AP152"/>
  <c r="BF152" s="1"/>
  <c r="AP156"/>
  <c r="BF156" s="1"/>
  <c r="BG251"/>
  <c r="BK251" s="1"/>
  <c r="AP302"/>
  <c r="BF302" s="1"/>
  <c r="AP328"/>
  <c r="BF328" s="1"/>
  <c r="AP363"/>
  <c r="BF363" s="1"/>
  <c r="BG397"/>
  <c r="AP11"/>
  <c r="BF11" s="1"/>
  <c r="AP18"/>
  <c r="BF18" s="1"/>
  <c r="AP49"/>
  <c r="BF49" s="1"/>
  <c r="BG24"/>
  <c r="BK24" s="1"/>
  <c r="AP13"/>
  <c r="BF13" s="1"/>
  <c r="AP14"/>
  <c r="BF14" s="1"/>
  <c r="AP36"/>
  <c r="BF36" s="1"/>
  <c r="AP42"/>
  <c r="BF42" s="1"/>
  <c r="AP47"/>
  <c r="BF47" s="1"/>
  <c r="BG102"/>
  <c r="BK102" s="1"/>
  <c r="AP103"/>
  <c r="BF103" s="1"/>
  <c r="AP107"/>
  <c r="BF107" s="1"/>
  <c r="AP108"/>
  <c r="BF108" s="1"/>
  <c r="AP109"/>
  <c r="BF109" s="1"/>
  <c r="AP124"/>
  <c r="BF124" s="1"/>
  <c r="AP125"/>
  <c r="BF125" s="1"/>
  <c r="BG143"/>
  <c r="BK143" s="1"/>
  <c r="AP146"/>
  <c r="BF146" s="1"/>
  <c r="AP150"/>
  <c r="BF150" s="1"/>
  <c r="AP154"/>
  <c r="BF154" s="1"/>
  <c r="AP158"/>
  <c r="BF158" s="1"/>
  <c r="AP162"/>
  <c r="BF162" s="1"/>
  <c r="BG215"/>
  <c r="BK215" s="1"/>
  <c r="AP250"/>
  <c r="BF250" s="1"/>
  <c r="AP253"/>
  <c r="BF253" s="1"/>
  <c r="AP255"/>
  <c r="BF255" s="1"/>
  <c r="AP259"/>
  <c r="BF259" s="1"/>
  <c r="AP263"/>
  <c r="BF263" s="1"/>
  <c r="AP310"/>
  <c r="BF310" s="1"/>
  <c r="AP331"/>
  <c r="BF331" s="1"/>
  <c r="AP335"/>
  <c r="BF335" s="1"/>
  <c r="AP389"/>
  <c r="BF389" s="1"/>
  <c r="AP390"/>
  <c r="BF390" s="1"/>
  <c r="BG393"/>
  <c r="AP395"/>
  <c r="BF395" s="1"/>
  <c r="AP396"/>
  <c r="BF396" s="1"/>
  <c r="V10"/>
  <c r="AS118"/>
  <c r="BG108"/>
  <c r="BG117"/>
  <c r="BG130"/>
  <c r="BK130" s="1"/>
  <c r="BG114"/>
  <c r="AS115"/>
  <c r="BG391"/>
  <c r="BG399"/>
  <c r="BG204"/>
  <c r="BK204" s="1"/>
  <c r="BG103"/>
  <c r="BG106"/>
  <c r="BG110"/>
  <c r="AS112"/>
  <c r="BG144"/>
  <c r="AP144"/>
  <c r="BF144" s="1"/>
  <c r="AP216"/>
  <c r="BF216" s="1"/>
  <c r="BG94"/>
  <c r="BK94" s="1"/>
  <c r="AP120"/>
  <c r="BF120" s="1"/>
  <c r="AP219"/>
  <c r="BF219" s="1"/>
  <c r="AP221"/>
  <c r="BF221" s="1"/>
  <c r="AP223"/>
  <c r="BF223" s="1"/>
  <c r="AP225"/>
  <c r="BF225" s="1"/>
  <c r="AP227"/>
  <c r="BF227" s="1"/>
  <c r="AP229"/>
  <c r="BF229" s="1"/>
  <c r="AP231"/>
  <c r="BF231" s="1"/>
  <c r="AP233"/>
  <c r="BF233" s="1"/>
  <c r="AP235"/>
  <c r="BF235" s="1"/>
  <c r="AP237"/>
  <c r="BF237" s="1"/>
  <c r="AP239"/>
  <c r="BF239" s="1"/>
  <c r="AP241"/>
  <c r="BF241" s="1"/>
  <c r="AP301"/>
  <c r="BF301" s="1"/>
  <c r="AP305"/>
  <c r="BF305" s="1"/>
  <c r="AP309"/>
  <c r="BF309" s="1"/>
  <c r="AP313"/>
  <c r="BF313" s="1"/>
  <c r="AP317"/>
  <c r="BF317" s="1"/>
  <c r="AP321"/>
  <c r="BF321" s="1"/>
  <c r="AP351"/>
  <c r="BF351" s="1"/>
  <c r="AP355"/>
  <c r="BF355" s="1"/>
  <c r="AP359"/>
  <c r="BF359" s="1"/>
  <c r="BG267"/>
  <c r="BK267" s="1"/>
  <c r="AP350"/>
  <c r="BF350" s="1"/>
  <c r="AP354"/>
  <c r="BF354" s="1"/>
  <c r="AP358"/>
  <c r="BF358" s="1"/>
  <c r="BG388"/>
  <c r="BG390"/>
  <c r="BG392"/>
  <c r="BG394"/>
  <c r="BG396"/>
  <c r="BG398"/>
  <c r="AP362"/>
  <c r="BF362" s="1"/>
  <c r="AP218"/>
  <c r="BF218" s="1"/>
  <c r="AP220"/>
  <c r="BF220" s="1"/>
  <c r="AP222"/>
  <c r="BF222" s="1"/>
  <c r="AP224"/>
  <c r="BF224" s="1"/>
  <c r="AP226"/>
  <c r="BF226" s="1"/>
  <c r="AP228"/>
  <c r="BF228" s="1"/>
  <c r="AP230"/>
  <c r="BF230" s="1"/>
  <c r="AP232"/>
  <c r="BF232" s="1"/>
  <c r="AP234"/>
  <c r="BF234" s="1"/>
  <c r="AP236"/>
  <c r="BF236" s="1"/>
  <c r="AP238"/>
  <c r="BF238" s="1"/>
  <c r="AP240"/>
  <c r="BF240" s="1"/>
  <c r="AP242"/>
  <c r="BF242" s="1"/>
  <c r="AP353"/>
  <c r="BF353" s="1"/>
  <c r="AP357"/>
  <c r="BF357" s="1"/>
  <c r="AP366"/>
  <c r="BF366" s="1"/>
  <c r="AP370"/>
  <c r="BF370" s="1"/>
  <c r="AP374"/>
  <c r="BF374" s="1"/>
  <c r="AP388"/>
  <c r="BF388" s="1"/>
  <c r="BG349"/>
  <c r="BG350"/>
  <c r="BG351"/>
  <c r="BG352"/>
  <c r="BG353"/>
  <c r="BG354"/>
  <c r="BG355"/>
  <c r="BG356"/>
  <c r="BG357"/>
  <c r="BG358"/>
  <c r="BG359"/>
  <c r="BG360"/>
  <c r="AP349"/>
  <c r="BF349" s="1"/>
  <c r="BJ94" l="1"/>
  <c r="BH97"/>
  <c r="BJ97" s="1"/>
  <c r="BJ102"/>
  <c r="BP200"/>
  <c r="BQ200" s="1"/>
  <c r="BJ200"/>
  <c r="BP76"/>
  <c r="BQ76" s="1"/>
  <c r="BJ76"/>
  <c r="AC143"/>
  <c r="AH143"/>
  <c r="AH400"/>
  <c r="AC400"/>
  <c r="AC75"/>
  <c r="AH75"/>
  <c r="AH94"/>
  <c r="AC94"/>
  <c r="AH121"/>
  <c r="AC121"/>
  <c r="AC204"/>
  <c r="AH204"/>
  <c r="AC251"/>
  <c r="AH251"/>
  <c r="AH299"/>
  <c r="AC299"/>
  <c r="AH375"/>
  <c r="AC375"/>
  <c r="AH41"/>
  <c r="AC41"/>
  <c r="AC243"/>
  <c r="AH243"/>
  <c r="AH348"/>
  <c r="AC348"/>
  <c r="AH102"/>
  <c r="AC102"/>
  <c r="AH130"/>
  <c r="AC130"/>
  <c r="AC215"/>
  <c r="AH215"/>
  <c r="AH267"/>
  <c r="AC267"/>
  <c r="AC338"/>
  <c r="AH338"/>
  <c r="AH387"/>
  <c r="AC387"/>
  <c r="AC24"/>
  <c r="AH24"/>
  <c r="AC48"/>
  <c r="AH48"/>
  <c r="AC60"/>
  <c r="AH60"/>
  <c r="AC163"/>
  <c r="AH163"/>
  <c r="AC322"/>
  <c r="AH322"/>
  <c r="AC361"/>
  <c r="AH361"/>
  <c r="BF361"/>
  <c r="BJ361" s="1"/>
  <c r="BF375"/>
  <c r="BJ375" s="1"/>
  <c r="BF267"/>
  <c r="BJ267" s="1"/>
  <c r="BF322"/>
  <c r="BJ322" s="1"/>
  <c r="BF348"/>
  <c r="BJ348" s="1"/>
  <c r="AP41"/>
  <c r="BF338"/>
  <c r="BJ338" s="1"/>
  <c r="BF243"/>
  <c r="BJ243" s="1"/>
  <c r="BF215"/>
  <c r="BJ215" s="1"/>
  <c r="BF130"/>
  <c r="AP143"/>
  <c r="BF131"/>
  <c r="BF143" s="1"/>
  <c r="BF60"/>
  <c r="BJ60" s="1"/>
  <c r="BF163"/>
  <c r="BJ163" s="1"/>
  <c r="BF400"/>
  <c r="BJ400" s="1"/>
  <c r="BF48"/>
  <c r="V41"/>
  <c r="BI175"/>
  <c r="BK175" s="1"/>
  <c r="AP118"/>
  <c r="BF118" s="1"/>
  <c r="BG115"/>
  <c r="BI20"/>
  <c r="BK20" s="1"/>
  <c r="BI367"/>
  <c r="BK367" s="1"/>
  <c r="BI69"/>
  <c r="BK69" s="1"/>
  <c r="BG111"/>
  <c r="T401"/>
  <c r="U401"/>
  <c r="AT401"/>
  <c r="R401"/>
  <c r="BG163"/>
  <c r="BG348"/>
  <c r="S401"/>
  <c r="AP112"/>
  <c r="BF112" s="1"/>
  <c r="BI249"/>
  <c r="BK249" s="1"/>
  <c r="BI56"/>
  <c r="BK56" s="1"/>
  <c r="BI140"/>
  <c r="BK140" s="1"/>
  <c r="BI213"/>
  <c r="BK213" s="1"/>
  <c r="BI256"/>
  <c r="BK256" s="1"/>
  <c r="BI123"/>
  <c r="BK123" s="1"/>
  <c r="BI95"/>
  <c r="BK95" s="1"/>
  <c r="BI385"/>
  <c r="BK385" s="1"/>
  <c r="BI321"/>
  <c r="BK321" s="1"/>
  <c r="BI328"/>
  <c r="BK328" s="1"/>
  <c r="AZ401"/>
  <c r="AP400"/>
  <c r="V400"/>
  <c r="V375"/>
  <c r="V361"/>
  <c r="V348"/>
  <c r="AP348"/>
  <c r="AP375"/>
  <c r="AP361"/>
  <c r="V387"/>
  <c r="AP338"/>
  <c r="AP322"/>
  <c r="V299"/>
  <c r="V322"/>
  <c r="V338"/>
  <c r="V251"/>
  <c r="AP267"/>
  <c r="V267"/>
  <c r="AP244"/>
  <c r="BF244" s="1"/>
  <c r="BF251" s="1"/>
  <c r="BJ251" s="1"/>
  <c r="BG243"/>
  <c r="AP243"/>
  <c r="V243"/>
  <c r="AP215"/>
  <c r="AP130"/>
  <c r="V143"/>
  <c r="V163"/>
  <c r="AP163"/>
  <c r="V204"/>
  <c r="V130"/>
  <c r="AP111"/>
  <c r="BF111" s="1"/>
  <c r="V121"/>
  <c r="V215"/>
  <c r="AS121"/>
  <c r="AS401" s="1"/>
  <c r="V102"/>
  <c r="V94"/>
  <c r="AP60"/>
  <c r="V75"/>
  <c r="BH74"/>
  <c r="AP75"/>
  <c r="V60"/>
  <c r="AP48"/>
  <c r="V48"/>
  <c r="W401"/>
  <c r="BI50"/>
  <c r="BK50" s="1"/>
  <c r="BF10"/>
  <c r="BF24" s="1"/>
  <c r="AP24"/>
  <c r="V24"/>
  <c r="BI51"/>
  <c r="BK51" s="1"/>
  <c r="BI47"/>
  <c r="BK47" s="1"/>
  <c r="BI136"/>
  <c r="BK136" s="1"/>
  <c r="BI287"/>
  <c r="BK287" s="1"/>
  <c r="BI380"/>
  <c r="BK380" s="1"/>
  <c r="BH195"/>
  <c r="BH179"/>
  <c r="BI335"/>
  <c r="BK335" s="1"/>
  <c r="BI304"/>
  <c r="BK304" s="1"/>
  <c r="BI139"/>
  <c r="BK139" s="1"/>
  <c r="BI207"/>
  <c r="BK207" s="1"/>
  <c r="BI369"/>
  <c r="BK369" s="1"/>
  <c r="BI320"/>
  <c r="BK320" s="1"/>
  <c r="BI205"/>
  <c r="BK205" s="1"/>
  <c r="BI62"/>
  <c r="BK62" s="1"/>
  <c r="BI98"/>
  <c r="BK98" s="1"/>
  <c r="BI99"/>
  <c r="BK99" s="1"/>
  <c r="BI101"/>
  <c r="BK101" s="1"/>
  <c r="BH101"/>
  <c r="BI52"/>
  <c r="BK52" s="1"/>
  <c r="BI100"/>
  <c r="BK100" s="1"/>
  <c r="BI131"/>
  <c r="BK131" s="1"/>
  <c r="BI64"/>
  <c r="BK64" s="1"/>
  <c r="BI59"/>
  <c r="BK59" s="1"/>
  <c r="BI53"/>
  <c r="BK53" s="1"/>
  <c r="BI13"/>
  <c r="BK13" s="1"/>
  <c r="BI311"/>
  <c r="BK311" s="1"/>
  <c r="BH81"/>
  <c r="BI67"/>
  <c r="BK67" s="1"/>
  <c r="BI72"/>
  <c r="BK72" s="1"/>
  <c r="BI244"/>
  <c r="BK244" s="1"/>
  <c r="BI49"/>
  <c r="BK49" s="1"/>
  <c r="BI23"/>
  <c r="BK23" s="1"/>
  <c r="BI279"/>
  <c r="BK279" s="1"/>
  <c r="BI295"/>
  <c r="BK295" s="1"/>
  <c r="BH171"/>
  <c r="BH187"/>
  <c r="BH203"/>
  <c r="BI126"/>
  <c r="BK126" s="1"/>
  <c r="BI363"/>
  <c r="BK363" s="1"/>
  <c r="BI275"/>
  <c r="BK275" s="1"/>
  <c r="BI291"/>
  <c r="BK291" s="1"/>
  <c r="BI44"/>
  <c r="BK44" s="1"/>
  <c r="BI383"/>
  <c r="BK383" s="1"/>
  <c r="BH167"/>
  <c r="BH183"/>
  <c r="BH199"/>
  <c r="BI362"/>
  <c r="BK362" s="1"/>
  <c r="BI323"/>
  <c r="BK323" s="1"/>
  <c r="BI372"/>
  <c r="BK372" s="1"/>
  <c r="BI268"/>
  <c r="BK268" s="1"/>
  <c r="BI283"/>
  <c r="BK283" s="1"/>
  <c r="BI298"/>
  <c r="BK298" s="1"/>
  <c r="BI330"/>
  <c r="BK330" s="1"/>
  <c r="BH175"/>
  <c r="BH191"/>
  <c r="BI271"/>
  <c r="BK271" s="1"/>
  <c r="BI282"/>
  <c r="BK282" s="1"/>
  <c r="BI294"/>
  <c r="BK294" s="1"/>
  <c r="BI325"/>
  <c r="BK325" s="1"/>
  <c r="BH174"/>
  <c r="BH182"/>
  <c r="BH194"/>
  <c r="BH202"/>
  <c r="BI331"/>
  <c r="BK331" s="1"/>
  <c r="BI277"/>
  <c r="BK277" s="1"/>
  <c r="BI285"/>
  <c r="BK285" s="1"/>
  <c r="BI293"/>
  <c r="BK293" s="1"/>
  <c r="BI257"/>
  <c r="BK257" s="1"/>
  <c r="BI379"/>
  <c r="BK379" s="1"/>
  <c r="BH165"/>
  <c r="BH169"/>
  <c r="BH173"/>
  <c r="BH177"/>
  <c r="BH185"/>
  <c r="BH189"/>
  <c r="BH193"/>
  <c r="BH197"/>
  <c r="BH201"/>
  <c r="BI211"/>
  <c r="BK211" s="1"/>
  <c r="BI182"/>
  <c r="BK182" s="1"/>
  <c r="BI43"/>
  <c r="BK43" s="1"/>
  <c r="BI58"/>
  <c r="BK58" s="1"/>
  <c r="BI46"/>
  <c r="BK46" s="1"/>
  <c r="BI214"/>
  <c r="BK214" s="1"/>
  <c r="BI57"/>
  <c r="BK57" s="1"/>
  <c r="BI55"/>
  <c r="BK55" s="1"/>
  <c r="BI45"/>
  <c r="BK45" s="1"/>
  <c r="BI336"/>
  <c r="BK336" s="1"/>
  <c r="BI332"/>
  <c r="BK332" s="1"/>
  <c r="BI198"/>
  <c r="BK198" s="1"/>
  <c r="BI166"/>
  <c r="BK166" s="1"/>
  <c r="BI274"/>
  <c r="BK274" s="1"/>
  <c r="BI278"/>
  <c r="BK278" s="1"/>
  <c r="BI286"/>
  <c r="BK286" s="1"/>
  <c r="BI290"/>
  <c r="BK290" s="1"/>
  <c r="BI333"/>
  <c r="BK333" s="1"/>
  <c r="BH166"/>
  <c r="BH170"/>
  <c r="BH178"/>
  <c r="BH186"/>
  <c r="BH190"/>
  <c r="BH198"/>
  <c r="BI178"/>
  <c r="BK178" s="1"/>
  <c r="BI42"/>
  <c r="BK42" s="1"/>
  <c r="BI368"/>
  <c r="BK368" s="1"/>
  <c r="BI270"/>
  <c r="BK270" s="1"/>
  <c r="BI273"/>
  <c r="BK273" s="1"/>
  <c r="BI281"/>
  <c r="BK281" s="1"/>
  <c r="BI289"/>
  <c r="BK289" s="1"/>
  <c r="BI297"/>
  <c r="BK297" s="1"/>
  <c r="BI334"/>
  <c r="BK334" s="1"/>
  <c r="BI326"/>
  <c r="BK326" s="1"/>
  <c r="BI165"/>
  <c r="BK165" s="1"/>
  <c r="BH181"/>
  <c r="BI364"/>
  <c r="BK364" s="1"/>
  <c r="BI373"/>
  <c r="BK373" s="1"/>
  <c r="BI269"/>
  <c r="BK269" s="1"/>
  <c r="BI272"/>
  <c r="BK272" s="1"/>
  <c r="BI276"/>
  <c r="BK276" s="1"/>
  <c r="BI280"/>
  <c r="BK280" s="1"/>
  <c r="BI284"/>
  <c r="BK284" s="1"/>
  <c r="BI288"/>
  <c r="BK288" s="1"/>
  <c r="BI292"/>
  <c r="BK292" s="1"/>
  <c r="BI296"/>
  <c r="BK296" s="1"/>
  <c r="BI337"/>
  <c r="BK337" s="1"/>
  <c r="BI329"/>
  <c r="BK329" s="1"/>
  <c r="BI122"/>
  <c r="BK122" s="1"/>
  <c r="BI189"/>
  <c r="BK189" s="1"/>
  <c r="BI376"/>
  <c r="BK376" s="1"/>
  <c r="BI384"/>
  <c r="BK384" s="1"/>
  <c r="BH164"/>
  <c r="BH168"/>
  <c r="BH172"/>
  <c r="BH176"/>
  <c r="BH180"/>
  <c r="BH184"/>
  <c r="BH188"/>
  <c r="BH192"/>
  <c r="BH196"/>
  <c r="BI192"/>
  <c r="BK192" s="1"/>
  <c r="BH95"/>
  <c r="BI210"/>
  <c r="BK210" s="1"/>
  <c r="BI11"/>
  <c r="BK11" s="1"/>
  <c r="BI54"/>
  <c r="BK54" s="1"/>
  <c r="BI16"/>
  <c r="BK16" s="1"/>
  <c r="BI324"/>
  <c r="BK324" s="1"/>
  <c r="BI327"/>
  <c r="BK327" s="1"/>
  <c r="BI313"/>
  <c r="BK313" s="1"/>
  <c r="BI305"/>
  <c r="BK305" s="1"/>
  <c r="BI315"/>
  <c r="BK315" s="1"/>
  <c r="BI308"/>
  <c r="BK308" s="1"/>
  <c r="BI71"/>
  <c r="BK71" s="1"/>
  <c r="BI70"/>
  <c r="BK70" s="1"/>
  <c r="BF25"/>
  <c r="BF41" s="1"/>
  <c r="BJ41" s="1"/>
  <c r="BI15"/>
  <c r="BK15" s="1"/>
  <c r="BI14"/>
  <c r="BK14" s="1"/>
  <c r="BI18"/>
  <c r="BK18" s="1"/>
  <c r="BI21"/>
  <c r="BK21" s="1"/>
  <c r="BI65"/>
  <c r="BK65" s="1"/>
  <c r="BI314"/>
  <c r="BK314" s="1"/>
  <c r="BI306"/>
  <c r="BK306" s="1"/>
  <c r="BI318"/>
  <c r="BK318" s="1"/>
  <c r="BI317"/>
  <c r="BK317" s="1"/>
  <c r="BI309"/>
  <c r="BK309" s="1"/>
  <c r="BI301"/>
  <c r="BK301" s="1"/>
  <c r="BI307"/>
  <c r="BK307" s="1"/>
  <c r="BI300"/>
  <c r="BK300" s="1"/>
  <c r="BI316"/>
  <c r="BK316" s="1"/>
  <c r="BI63"/>
  <c r="BK63" s="1"/>
  <c r="BI74"/>
  <c r="BK74" s="1"/>
  <c r="BI66"/>
  <c r="BK66" s="1"/>
  <c r="BI12"/>
  <c r="BK12" s="1"/>
  <c r="BI10"/>
  <c r="BK10" s="1"/>
  <c r="BI73"/>
  <c r="BK73" s="1"/>
  <c r="BI303"/>
  <c r="BK303" s="1"/>
  <c r="BI319"/>
  <c r="BK319" s="1"/>
  <c r="BI312"/>
  <c r="BK312" s="1"/>
  <c r="BI68"/>
  <c r="BK68" s="1"/>
  <c r="BI61"/>
  <c r="BK61" s="1"/>
  <c r="BI209"/>
  <c r="BK209" s="1"/>
  <c r="BI19"/>
  <c r="BK19" s="1"/>
  <c r="BI22"/>
  <c r="BK22" s="1"/>
  <c r="BI310"/>
  <c r="BK310" s="1"/>
  <c r="BI302"/>
  <c r="BK302" s="1"/>
  <c r="BH77"/>
  <c r="BH92"/>
  <c r="BH80"/>
  <c r="BI365"/>
  <c r="BK365" s="1"/>
  <c r="BI261"/>
  <c r="BK261" s="1"/>
  <c r="BI197"/>
  <c r="BK197" s="1"/>
  <c r="BI378"/>
  <c r="BK378" s="1"/>
  <c r="BI382"/>
  <c r="BK382" s="1"/>
  <c r="BI386"/>
  <c r="BK386" s="1"/>
  <c r="BH89"/>
  <c r="BI200"/>
  <c r="BK200" s="1"/>
  <c r="BI186"/>
  <c r="BK186" s="1"/>
  <c r="BI168"/>
  <c r="BK168" s="1"/>
  <c r="AP115"/>
  <c r="BF115" s="1"/>
  <c r="BI199"/>
  <c r="BK199" s="1"/>
  <c r="BH83"/>
  <c r="BI127"/>
  <c r="BK127" s="1"/>
  <c r="BG118"/>
  <c r="BI212"/>
  <c r="BK212" s="1"/>
  <c r="BI206"/>
  <c r="BK206" s="1"/>
  <c r="BH100"/>
  <c r="BI371"/>
  <c r="BK371" s="1"/>
  <c r="BI374"/>
  <c r="BK374" s="1"/>
  <c r="BI377"/>
  <c r="BK377" s="1"/>
  <c r="BI381"/>
  <c r="BK381" s="1"/>
  <c r="BH85"/>
  <c r="BI260"/>
  <c r="BK260" s="1"/>
  <c r="BI202"/>
  <c r="BK202" s="1"/>
  <c r="BI190"/>
  <c r="BK190" s="1"/>
  <c r="BI176"/>
  <c r="BK176" s="1"/>
  <c r="BH99"/>
  <c r="BH96"/>
  <c r="BI208"/>
  <c r="BK208" s="1"/>
  <c r="BH98"/>
  <c r="BI366"/>
  <c r="BK366" s="1"/>
  <c r="BI370"/>
  <c r="BK370" s="1"/>
  <c r="BI259"/>
  <c r="BK259" s="1"/>
  <c r="BI133"/>
  <c r="BK133" s="1"/>
  <c r="BI141"/>
  <c r="BK141" s="1"/>
  <c r="BI138"/>
  <c r="BK138" s="1"/>
  <c r="BI193"/>
  <c r="BK193" s="1"/>
  <c r="BI245"/>
  <c r="BK245" s="1"/>
  <c r="BI248"/>
  <c r="BK248" s="1"/>
  <c r="BI97"/>
  <c r="BK97" s="1"/>
  <c r="BI96"/>
  <c r="BK96" s="1"/>
  <c r="BI137"/>
  <c r="BK137" s="1"/>
  <c r="BI134"/>
  <c r="BK134" s="1"/>
  <c r="BI142"/>
  <c r="BK142" s="1"/>
  <c r="BI263"/>
  <c r="BK263" s="1"/>
  <c r="BI170"/>
  <c r="BK170" s="1"/>
  <c r="BI264"/>
  <c r="BK264" s="1"/>
  <c r="BI247"/>
  <c r="BK247" s="1"/>
  <c r="BI250"/>
  <c r="BK250" s="1"/>
  <c r="BI252"/>
  <c r="BK252" s="1"/>
  <c r="BI265"/>
  <c r="BK265" s="1"/>
  <c r="BI255"/>
  <c r="BK255" s="1"/>
  <c r="BI173"/>
  <c r="BK173" s="1"/>
  <c r="BI135"/>
  <c r="BK135" s="1"/>
  <c r="BI132"/>
  <c r="BK132" s="1"/>
  <c r="BI194"/>
  <c r="BK194" s="1"/>
  <c r="BI184"/>
  <c r="BK184" s="1"/>
  <c r="BI174"/>
  <c r="BK174" s="1"/>
  <c r="BI177"/>
  <c r="BK177" s="1"/>
  <c r="BI181"/>
  <c r="BK181" s="1"/>
  <c r="BI246"/>
  <c r="BK246" s="1"/>
  <c r="BI85"/>
  <c r="BK85" s="1"/>
  <c r="BI92"/>
  <c r="BK92" s="1"/>
  <c r="BI90"/>
  <c r="BK90" s="1"/>
  <c r="BI77"/>
  <c r="BK77" s="1"/>
  <c r="BI82"/>
  <c r="BK82" s="1"/>
  <c r="BI83"/>
  <c r="BK83" s="1"/>
  <c r="BI266"/>
  <c r="BK266" s="1"/>
  <c r="BI262"/>
  <c r="BK262" s="1"/>
  <c r="BI258"/>
  <c r="BK258" s="1"/>
  <c r="BH91"/>
  <c r="BH88"/>
  <c r="BH86"/>
  <c r="BH87"/>
  <c r="BH84"/>
  <c r="BI128"/>
  <c r="BK128" s="1"/>
  <c r="BI124"/>
  <c r="BK124" s="1"/>
  <c r="BI129"/>
  <c r="BK129" s="1"/>
  <c r="BI125"/>
  <c r="BK125" s="1"/>
  <c r="BI84"/>
  <c r="BK84" s="1"/>
  <c r="BI81"/>
  <c r="BK81" s="1"/>
  <c r="BI91"/>
  <c r="BK91" s="1"/>
  <c r="BI253"/>
  <c r="BK253" s="1"/>
  <c r="BI86"/>
  <c r="BK86" s="1"/>
  <c r="BI179"/>
  <c r="BK179" s="1"/>
  <c r="BG112"/>
  <c r="BI196"/>
  <c r="BK196" s="1"/>
  <c r="BI188"/>
  <c r="BK188" s="1"/>
  <c r="BI180"/>
  <c r="BK180" s="1"/>
  <c r="BI172"/>
  <c r="BK172" s="1"/>
  <c r="BI169"/>
  <c r="BK169" s="1"/>
  <c r="BI164"/>
  <c r="BK164" s="1"/>
  <c r="BI80"/>
  <c r="BK80" s="1"/>
  <c r="BH82"/>
  <c r="BI78"/>
  <c r="BK78" s="1"/>
  <c r="BI195"/>
  <c r="BK195" s="1"/>
  <c r="BI183"/>
  <c r="BK183" s="1"/>
  <c r="BI167"/>
  <c r="BK167" s="1"/>
  <c r="BH93"/>
  <c r="BH79"/>
  <c r="BG361"/>
  <c r="BI87"/>
  <c r="BK87" s="1"/>
  <c r="BI76"/>
  <c r="BK76" s="1"/>
  <c r="BI79"/>
  <c r="BK79" s="1"/>
  <c r="BI254"/>
  <c r="BK254" s="1"/>
  <c r="BI201"/>
  <c r="BK201" s="1"/>
  <c r="BI187"/>
  <c r="BK187" s="1"/>
  <c r="BI171"/>
  <c r="BK171" s="1"/>
  <c r="BI93"/>
  <c r="BK93" s="1"/>
  <c r="BG400"/>
  <c r="BI89"/>
  <c r="BK89" s="1"/>
  <c r="BI185"/>
  <c r="BK185" s="1"/>
  <c r="BI88"/>
  <c r="BK88" s="1"/>
  <c r="BI203"/>
  <c r="BK203" s="1"/>
  <c r="BI191"/>
  <c r="BK191" s="1"/>
  <c r="BH78"/>
  <c r="BH90"/>
  <c r="BH136" l="1"/>
  <c r="BJ136" s="1"/>
  <c r="BJ143"/>
  <c r="BI349"/>
  <c r="BK349" s="1"/>
  <c r="BK361"/>
  <c r="BI161"/>
  <c r="BK161" s="1"/>
  <c r="BK163"/>
  <c r="BI232"/>
  <c r="BK232" s="1"/>
  <c r="BK243"/>
  <c r="BI347"/>
  <c r="BK347" s="1"/>
  <c r="BK348"/>
  <c r="BH122"/>
  <c r="BP122" s="1"/>
  <c r="BQ122" s="1"/>
  <c r="BJ130"/>
  <c r="BP97"/>
  <c r="BQ97" s="1"/>
  <c r="BH42"/>
  <c r="BP42" s="1"/>
  <c r="BQ42" s="1"/>
  <c r="BJ48"/>
  <c r="BI392"/>
  <c r="BK392" s="1"/>
  <c r="BK400"/>
  <c r="BH20"/>
  <c r="BJ20" s="1"/>
  <c r="BJ24"/>
  <c r="BP184"/>
  <c r="BQ184" s="1"/>
  <c r="BJ184"/>
  <c r="BP168"/>
  <c r="BQ168" s="1"/>
  <c r="BJ168"/>
  <c r="BP193"/>
  <c r="BQ193" s="1"/>
  <c r="BJ193"/>
  <c r="BP174"/>
  <c r="BQ174" s="1"/>
  <c r="BJ174"/>
  <c r="BP167"/>
  <c r="BQ167" s="1"/>
  <c r="BJ167"/>
  <c r="BP187"/>
  <c r="BQ187" s="1"/>
  <c r="BJ187"/>
  <c r="BP93"/>
  <c r="BQ93" s="1"/>
  <c r="BJ93"/>
  <c r="BP84"/>
  <c r="BQ84" s="1"/>
  <c r="BJ84"/>
  <c r="BP91"/>
  <c r="BQ91" s="1"/>
  <c r="BJ91"/>
  <c r="BP77"/>
  <c r="BQ77" s="1"/>
  <c r="BJ77"/>
  <c r="BP188"/>
  <c r="BQ188" s="1"/>
  <c r="BJ188"/>
  <c r="BP172"/>
  <c r="BQ172" s="1"/>
  <c r="BJ172"/>
  <c r="BP190"/>
  <c r="BQ190" s="1"/>
  <c r="BJ190"/>
  <c r="BP166"/>
  <c r="BQ166" s="1"/>
  <c r="BJ166"/>
  <c r="BP197"/>
  <c r="BQ197" s="1"/>
  <c r="BJ197"/>
  <c r="BP177"/>
  <c r="BQ177" s="1"/>
  <c r="BJ177"/>
  <c r="BP182"/>
  <c r="BQ182" s="1"/>
  <c r="BJ182"/>
  <c r="BP183"/>
  <c r="BQ183" s="1"/>
  <c r="BJ183"/>
  <c r="BP203"/>
  <c r="BQ203" s="1"/>
  <c r="BJ203"/>
  <c r="BP195"/>
  <c r="BQ195" s="1"/>
  <c r="BJ195"/>
  <c r="BP82"/>
  <c r="BQ82" s="1"/>
  <c r="BJ82"/>
  <c r="BP87"/>
  <c r="BQ87" s="1"/>
  <c r="BJ87"/>
  <c r="BP83"/>
  <c r="BQ83" s="1"/>
  <c r="BJ83"/>
  <c r="BP186"/>
  <c r="BQ186" s="1"/>
  <c r="BJ186"/>
  <c r="BP173"/>
  <c r="BQ173" s="1"/>
  <c r="BJ173"/>
  <c r="BP78"/>
  <c r="BQ78" s="1"/>
  <c r="BJ78"/>
  <c r="BP79"/>
  <c r="BQ79" s="1"/>
  <c r="BJ79"/>
  <c r="BP88"/>
  <c r="BQ88" s="1"/>
  <c r="BJ88"/>
  <c r="BP85"/>
  <c r="BQ85" s="1"/>
  <c r="BJ85"/>
  <c r="BP89"/>
  <c r="BQ89" s="1"/>
  <c r="BJ89"/>
  <c r="BP92"/>
  <c r="BQ92" s="1"/>
  <c r="BJ92"/>
  <c r="BP192"/>
  <c r="BQ192" s="1"/>
  <c r="BJ192"/>
  <c r="BP176"/>
  <c r="BQ176" s="1"/>
  <c r="BJ176"/>
  <c r="BP181"/>
  <c r="BQ181" s="1"/>
  <c r="BJ181"/>
  <c r="BP198"/>
  <c r="BQ198" s="1"/>
  <c r="BJ198"/>
  <c r="BP170"/>
  <c r="BQ170" s="1"/>
  <c r="BJ170"/>
  <c r="BP201"/>
  <c r="BQ201" s="1"/>
  <c r="BJ201"/>
  <c r="BP185"/>
  <c r="BQ185" s="1"/>
  <c r="BJ185"/>
  <c r="BP165"/>
  <c r="BQ165" s="1"/>
  <c r="BJ165"/>
  <c r="BP194"/>
  <c r="BQ194" s="1"/>
  <c r="BJ194"/>
  <c r="BP175"/>
  <c r="BQ175" s="1"/>
  <c r="BJ175"/>
  <c r="BP199"/>
  <c r="BQ199" s="1"/>
  <c r="BJ199"/>
  <c r="BP179"/>
  <c r="BQ179" s="1"/>
  <c r="BJ179"/>
  <c r="BP74"/>
  <c r="BQ74" s="1"/>
  <c r="BJ74"/>
  <c r="BP90"/>
  <c r="BQ90" s="1"/>
  <c r="BJ90"/>
  <c r="BP86"/>
  <c r="BQ86" s="1"/>
  <c r="BJ86"/>
  <c r="BP80"/>
  <c r="BQ80" s="1"/>
  <c r="BJ80"/>
  <c r="BP196"/>
  <c r="BQ196" s="1"/>
  <c r="BJ196"/>
  <c r="BP180"/>
  <c r="BQ180" s="1"/>
  <c r="BJ180"/>
  <c r="BP164"/>
  <c r="BJ164"/>
  <c r="BP178"/>
  <c r="BQ178" s="1"/>
  <c r="BJ178"/>
  <c r="BP189"/>
  <c r="BQ189" s="1"/>
  <c r="BJ189"/>
  <c r="BP169"/>
  <c r="BQ169" s="1"/>
  <c r="BJ169"/>
  <c r="BP202"/>
  <c r="BQ202" s="1"/>
  <c r="BJ202"/>
  <c r="BP191"/>
  <c r="BQ191" s="1"/>
  <c r="BJ191"/>
  <c r="BP171"/>
  <c r="BQ171" s="1"/>
  <c r="BJ171"/>
  <c r="BP81"/>
  <c r="BQ81" s="1"/>
  <c r="BJ81"/>
  <c r="BP100"/>
  <c r="BQ100" s="1"/>
  <c r="BJ100"/>
  <c r="BP95"/>
  <c r="BQ95" s="1"/>
  <c r="BJ95"/>
  <c r="BP98"/>
  <c r="BQ98" s="1"/>
  <c r="BJ98"/>
  <c r="BP101"/>
  <c r="BQ101" s="1"/>
  <c r="BJ101"/>
  <c r="BP96"/>
  <c r="BQ96" s="1"/>
  <c r="BJ96"/>
  <c r="BP99"/>
  <c r="BQ99" s="1"/>
  <c r="BJ99"/>
  <c r="AC401"/>
  <c r="AH401"/>
  <c r="BI149"/>
  <c r="BK149" s="1"/>
  <c r="BI150"/>
  <c r="BK150" s="1"/>
  <c r="BI148"/>
  <c r="BK148" s="1"/>
  <c r="BI159"/>
  <c r="BK159" s="1"/>
  <c r="BI345"/>
  <c r="BK345" s="1"/>
  <c r="BI342"/>
  <c r="BK342" s="1"/>
  <c r="BF121"/>
  <c r="BI147"/>
  <c r="BK147" s="1"/>
  <c r="BI152"/>
  <c r="BK152" s="1"/>
  <c r="BI157"/>
  <c r="BK157" s="1"/>
  <c r="BI158"/>
  <c r="BK158" s="1"/>
  <c r="BI151"/>
  <c r="BK151" s="1"/>
  <c r="BI156"/>
  <c r="BK156" s="1"/>
  <c r="BI341"/>
  <c r="BK341" s="1"/>
  <c r="BF401"/>
  <c r="BI153"/>
  <c r="BK153" s="1"/>
  <c r="BI154"/>
  <c r="BK154" s="1"/>
  <c r="BI145"/>
  <c r="BK145" s="1"/>
  <c r="BI162"/>
  <c r="BK162" s="1"/>
  <c r="BI146"/>
  <c r="BK146" s="1"/>
  <c r="BI155"/>
  <c r="BK155" s="1"/>
  <c r="BI160"/>
  <c r="BK160" s="1"/>
  <c r="BI144"/>
  <c r="BK144" s="1"/>
  <c r="BI344"/>
  <c r="BK344" s="1"/>
  <c r="BI339"/>
  <c r="BK339" s="1"/>
  <c r="BI346"/>
  <c r="BK346" s="1"/>
  <c r="BI343"/>
  <c r="BK343" s="1"/>
  <c r="BI340"/>
  <c r="BK340" s="1"/>
  <c r="V401"/>
  <c r="AQ401"/>
  <c r="BG402" s="1"/>
  <c r="BH142"/>
  <c r="BI228"/>
  <c r="BK228" s="1"/>
  <c r="BI235"/>
  <c r="BK235" s="1"/>
  <c r="BI236"/>
  <c r="BK236" s="1"/>
  <c r="BI223"/>
  <c r="BK223" s="1"/>
  <c r="BH131"/>
  <c r="BH133"/>
  <c r="BH137"/>
  <c r="BH132"/>
  <c r="BH134"/>
  <c r="BH140"/>
  <c r="BH135"/>
  <c r="BH139"/>
  <c r="BH138"/>
  <c r="BH141"/>
  <c r="BI227"/>
  <c r="BK227" s="1"/>
  <c r="BI221"/>
  <c r="BK221" s="1"/>
  <c r="BI241"/>
  <c r="BK241" s="1"/>
  <c r="BI230"/>
  <c r="BK230" s="1"/>
  <c r="BI222"/>
  <c r="BK222" s="1"/>
  <c r="BI224"/>
  <c r="BK224" s="1"/>
  <c r="BI229"/>
  <c r="BK229" s="1"/>
  <c r="BI220"/>
  <c r="BK220" s="1"/>
  <c r="BI240"/>
  <c r="BK240" s="1"/>
  <c r="BH247"/>
  <c r="AP251"/>
  <c r="BI239"/>
  <c r="BK239" s="1"/>
  <c r="BI219"/>
  <c r="BK219" s="1"/>
  <c r="BI233"/>
  <c r="BK233" s="1"/>
  <c r="BI226"/>
  <c r="BK226" s="1"/>
  <c r="BI242"/>
  <c r="BK242" s="1"/>
  <c r="BI218"/>
  <c r="BK218" s="1"/>
  <c r="BI216"/>
  <c r="BK216" s="1"/>
  <c r="BI231"/>
  <c r="BK231" s="1"/>
  <c r="BI237"/>
  <c r="BK237" s="1"/>
  <c r="BI225"/>
  <c r="BK225" s="1"/>
  <c r="BI238"/>
  <c r="BK238" s="1"/>
  <c r="BI217"/>
  <c r="BK217" s="1"/>
  <c r="BI234"/>
  <c r="BK234" s="1"/>
  <c r="AP121"/>
  <c r="BH72"/>
  <c r="BH61"/>
  <c r="BH71"/>
  <c r="BH69"/>
  <c r="BH67"/>
  <c r="BH65"/>
  <c r="BH62"/>
  <c r="BH66"/>
  <c r="BH63"/>
  <c r="BH70"/>
  <c r="BH73"/>
  <c r="BH68"/>
  <c r="BH64"/>
  <c r="BH12"/>
  <c r="BH126"/>
  <c r="BH123"/>
  <c r="BH10"/>
  <c r="BH124"/>
  <c r="BH125"/>
  <c r="BH129"/>
  <c r="BH128"/>
  <c r="BH127"/>
  <c r="BH18"/>
  <c r="BH16"/>
  <c r="BH11"/>
  <c r="BH23"/>
  <c r="BH22"/>
  <c r="BI354"/>
  <c r="BK354" s="1"/>
  <c r="BH13"/>
  <c r="BH14"/>
  <c r="BH21"/>
  <c r="BI355"/>
  <c r="BK355" s="1"/>
  <c r="BI388"/>
  <c r="BK388" s="1"/>
  <c r="BI398"/>
  <c r="BK398" s="1"/>
  <c r="BI396"/>
  <c r="BK396" s="1"/>
  <c r="BI390"/>
  <c r="BK390" s="1"/>
  <c r="BI358"/>
  <c r="BK358" s="1"/>
  <c r="BH15"/>
  <c r="BH19"/>
  <c r="BI360"/>
  <c r="BK360" s="1"/>
  <c r="BI350"/>
  <c r="BK350" s="1"/>
  <c r="BI357"/>
  <c r="BK357" s="1"/>
  <c r="BI359"/>
  <c r="BK359" s="1"/>
  <c r="BI353"/>
  <c r="BK353" s="1"/>
  <c r="BI351"/>
  <c r="BK351" s="1"/>
  <c r="BH216"/>
  <c r="BI394"/>
  <c r="BK394" s="1"/>
  <c r="BI391"/>
  <c r="BK391" s="1"/>
  <c r="BI356"/>
  <c r="BK356" s="1"/>
  <c r="BH59"/>
  <c r="BH56"/>
  <c r="BH50"/>
  <c r="BH57"/>
  <c r="BH51"/>
  <c r="BH55"/>
  <c r="BH52"/>
  <c r="BH53"/>
  <c r="BH54"/>
  <c r="BH58"/>
  <c r="BH214"/>
  <c r="BH210"/>
  <c r="BH206"/>
  <c r="BH212"/>
  <c r="BH208"/>
  <c r="BH211"/>
  <c r="BH213"/>
  <c r="BH207"/>
  <c r="BH209"/>
  <c r="BG121"/>
  <c r="BK121" s="1"/>
  <c r="BI399"/>
  <c r="BK399" s="1"/>
  <c r="BI352"/>
  <c r="BK352" s="1"/>
  <c r="BH43"/>
  <c r="BH47"/>
  <c r="BH45"/>
  <c r="BH46"/>
  <c r="BH44"/>
  <c r="BI389"/>
  <c r="BK389" s="1"/>
  <c r="BI395"/>
  <c r="BK395" s="1"/>
  <c r="BI393"/>
  <c r="BK393" s="1"/>
  <c r="BI397"/>
  <c r="BK397" s="1"/>
  <c r="BH144"/>
  <c r="BH49"/>
  <c r="BH205"/>
  <c r="BJ42" l="1"/>
  <c r="BP20"/>
  <c r="BQ20" s="1"/>
  <c r="BQ94"/>
  <c r="BJ122"/>
  <c r="BP204"/>
  <c r="BP136"/>
  <c r="BQ136" s="1"/>
  <c r="BQ164"/>
  <c r="BQ204" s="1"/>
  <c r="BH113"/>
  <c r="BJ113" s="1"/>
  <c r="BJ121"/>
  <c r="BP209"/>
  <c r="BQ209" s="1"/>
  <c r="BJ209"/>
  <c r="BP52"/>
  <c r="BQ52" s="1"/>
  <c r="BJ52"/>
  <c r="BP50"/>
  <c r="BQ50" s="1"/>
  <c r="BJ50"/>
  <c r="BP123"/>
  <c r="BQ123" s="1"/>
  <c r="BJ123"/>
  <c r="BP69"/>
  <c r="BQ69" s="1"/>
  <c r="BJ69"/>
  <c r="BP135"/>
  <c r="BQ135" s="1"/>
  <c r="BJ135"/>
  <c r="BP137"/>
  <c r="BQ137" s="1"/>
  <c r="BJ137"/>
  <c r="BP144"/>
  <c r="BJ144"/>
  <c r="BP47"/>
  <c r="BQ47" s="1"/>
  <c r="BJ47"/>
  <c r="BP211"/>
  <c r="BQ211" s="1"/>
  <c r="BJ211"/>
  <c r="BP210"/>
  <c r="BQ210" s="1"/>
  <c r="BJ210"/>
  <c r="BP53"/>
  <c r="BQ53" s="1"/>
  <c r="BJ53"/>
  <c r="BP57"/>
  <c r="BQ57" s="1"/>
  <c r="BJ57"/>
  <c r="BP13"/>
  <c r="BQ13" s="1"/>
  <c r="BJ13"/>
  <c r="BP11"/>
  <c r="BQ11" s="1"/>
  <c r="BJ11"/>
  <c r="BP128"/>
  <c r="BQ128" s="1"/>
  <c r="BJ128"/>
  <c r="BP10"/>
  <c r="BQ10" s="1"/>
  <c r="BJ10"/>
  <c r="BP64"/>
  <c r="BQ64" s="1"/>
  <c r="BJ64"/>
  <c r="BP63"/>
  <c r="BQ63" s="1"/>
  <c r="BJ63"/>
  <c r="BP67"/>
  <c r="BQ67" s="1"/>
  <c r="BJ67"/>
  <c r="BP72"/>
  <c r="BQ72" s="1"/>
  <c r="BJ72"/>
  <c r="BP247"/>
  <c r="BQ247" s="1"/>
  <c r="BJ247"/>
  <c r="BP139"/>
  <c r="BQ139" s="1"/>
  <c r="BJ139"/>
  <c r="BP132"/>
  <c r="BQ132" s="1"/>
  <c r="BJ132"/>
  <c r="BP142"/>
  <c r="BQ142" s="1"/>
  <c r="BJ142"/>
  <c r="BP113"/>
  <c r="BQ113" s="1"/>
  <c r="BP43"/>
  <c r="BQ43" s="1"/>
  <c r="BJ43"/>
  <c r="BP214"/>
  <c r="BQ214" s="1"/>
  <c r="BJ214"/>
  <c r="BP16"/>
  <c r="BQ16" s="1"/>
  <c r="BJ16"/>
  <c r="BP68"/>
  <c r="BQ68" s="1"/>
  <c r="BJ68"/>
  <c r="BP49"/>
  <c r="BQ49" s="1"/>
  <c r="BJ49"/>
  <c r="BP45"/>
  <c r="BQ45" s="1"/>
  <c r="BJ45"/>
  <c r="BP213"/>
  <c r="BQ213" s="1"/>
  <c r="BJ213"/>
  <c r="BP206"/>
  <c r="BQ206" s="1"/>
  <c r="BJ206"/>
  <c r="BP54"/>
  <c r="BQ54" s="1"/>
  <c r="BJ54"/>
  <c r="BP51"/>
  <c r="BQ51" s="1"/>
  <c r="BJ51"/>
  <c r="BP59"/>
  <c r="BQ59" s="1"/>
  <c r="BJ59"/>
  <c r="BP216"/>
  <c r="BQ216" s="1"/>
  <c r="BJ216"/>
  <c r="BP15"/>
  <c r="BQ15" s="1"/>
  <c r="BJ15"/>
  <c r="BP14"/>
  <c r="BQ14" s="1"/>
  <c r="BJ14"/>
  <c r="BP23"/>
  <c r="BQ23" s="1"/>
  <c r="BJ23"/>
  <c r="BP127"/>
  <c r="BQ127" s="1"/>
  <c r="BJ127"/>
  <c r="BP124"/>
  <c r="BQ124" s="1"/>
  <c r="BJ124"/>
  <c r="BP12"/>
  <c r="BQ12" s="1"/>
  <c r="BJ12"/>
  <c r="BP70"/>
  <c r="BQ70" s="1"/>
  <c r="BJ70"/>
  <c r="BP65"/>
  <c r="BQ65" s="1"/>
  <c r="BJ65"/>
  <c r="BP61"/>
  <c r="BQ61" s="1"/>
  <c r="BJ61"/>
  <c r="BP138"/>
  <c r="BQ138" s="1"/>
  <c r="BJ138"/>
  <c r="BP134"/>
  <c r="BQ134" s="1"/>
  <c r="BJ134"/>
  <c r="BP131"/>
  <c r="BJ131"/>
  <c r="BP44"/>
  <c r="BQ44" s="1"/>
  <c r="BJ44"/>
  <c r="BP208"/>
  <c r="BQ208" s="1"/>
  <c r="BJ208"/>
  <c r="BP129"/>
  <c r="BQ129" s="1"/>
  <c r="BJ129"/>
  <c r="BP66"/>
  <c r="BQ66" s="1"/>
  <c r="BJ66"/>
  <c r="BP205"/>
  <c r="BQ205" s="1"/>
  <c r="BJ205"/>
  <c r="BP46"/>
  <c r="BQ46" s="1"/>
  <c r="BJ46"/>
  <c r="BP207"/>
  <c r="BQ207" s="1"/>
  <c r="BJ207"/>
  <c r="BP212"/>
  <c r="BQ212" s="1"/>
  <c r="BJ212"/>
  <c r="BP58"/>
  <c r="BQ58" s="1"/>
  <c r="BJ58"/>
  <c r="BP55"/>
  <c r="BQ55" s="1"/>
  <c r="BJ55"/>
  <c r="BP56"/>
  <c r="BQ56" s="1"/>
  <c r="BJ56"/>
  <c r="BP19"/>
  <c r="BQ19" s="1"/>
  <c r="BJ19"/>
  <c r="BP21"/>
  <c r="BQ21" s="1"/>
  <c r="BJ21"/>
  <c r="BP22"/>
  <c r="BQ22" s="1"/>
  <c r="BJ22"/>
  <c r="BP18"/>
  <c r="BQ18" s="1"/>
  <c r="BJ18"/>
  <c r="BP125"/>
  <c r="BQ125" s="1"/>
  <c r="BJ125"/>
  <c r="BP126"/>
  <c r="BQ126" s="1"/>
  <c r="BJ126"/>
  <c r="BP73"/>
  <c r="BQ73" s="1"/>
  <c r="BJ73"/>
  <c r="BP62"/>
  <c r="BQ62" s="1"/>
  <c r="BJ62"/>
  <c r="BP71"/>
  <c r="BQ71" s="1"/>
  <c r="BJ71"/>
  <c r="BP141"/>
  <c r="BQ141" s="1"/>
  <c r="BJ141"/>
  <c r="BP140"/>
  <c r="BQ140" s="1"/>
  <c r="BJ140"/>
  <c r="BP133"/>
  <c r="BQ133" s="1"/>
  <c r="BJ133"/>
  <c r="BP94"/>
  <c r="BQ102"/>
  <c r="BP102"/>
  <c r="BQ131"/>
  <c r="BQ144"/>
  <c r="BH105"/>
  <c r="BH108"/>
  <c r="BH107"/>
  <c r="BH103"/>
  <c r="BH114"/>
  <c r="BH118"/>
  <c r="BH112"/>
  <c r="BH117"/>
  <c r="BH116"/>
  <c r="BH110"/>
  <c r="BH104"/>
  <c r="BH109"/>
  <c r="BH111"/>
  <c r="BH115"/>
  <c r="BH120"/>
  <c r="BH119"/>
  <c r="BH106"/>
  <c r="AP401"/>
  <c r="BF402" s="1"/>
  <c r="BF403" s="1"/>
  <c r="BH248"/>
  <c r="BH246"/>
  <c r="BH250"/>
  <c r="BH245"/>
  <c r="BH244"/>
  <c r="BH249"/>
  <c r="BI119"/>
  <c r="BK119" s="1"/>
  <c r="BI111"/>
  <c r="BK111" s="1"/>
  <c r="BI104"/>
  <c r="BK104" s="1"/>
  <c r="BI107"/>
  <c r="BK107" s="1"/>
  <c r="BI116"/>
  <c r="BK116" s="1"/>
  <c r="BI120"/>
  <c r="BK120" s="1"/>
  <c r="BI103"/>
  <c r="BK103" s="1"/>
  <c r="BI110"/>
  <c r="BK110" s="1"/>
  <c r="BI113"/>
  <c r="BK113" s="1"/>
  <c r="BI105"/>
  <c r="BK105" s="1"/>
  <c r="BI109"/>
  <c r="BK109" s="1"/>
  <c r="BI108"/>
  <c r="BK108" s="1"/>
  <c r="BI115"/>
  <c r="BK115" s="1"/>
  <c r="BI114"/>
  <c r="BK114" s="1"/>
  <c r="BI117"/>
  <c r="BK117" s="1"/>
  <c r="BI118"/>
  <c r="BK118" s="1"/>
  <c r="BI106"/>
  <c r="BK106" s="1"/>
  <c r="BG401"/>
  <c r="BG403" s="1"/>
  <c r="BI112"/>
  <c r="BK112" s="1"/>
  <c r="BH155"/>
  <c r="BH160"/>
  <c r="BH149"/>
  <c r="BH154"/>
  <c r="BH151"/>
  <c r="BH156"/>
  <c r="BH145"/>
  <c r="BH161"/>
  <c r="BH150"/>
  <c r="BH147"/>
  <c r="BH152"/>
  <c r="BH157"/>
  <c r="BH146"/>
  <c r="BH162"/>
  <c r="BH159"/>
  <c r="BH148"/>
  <c r="BH153"/>
  <c r="BH158"/>
  <c r="BH242"/>
  <c r="BH233"/>
  <c r="BH240"/>
  <c r="BH219"/>
  <c r="BH223"/>
  <c r="BH227"/>
  <c r="BH231"/>
  <c r="BH235"/>
  <c r="BH239"/>
  <c r="BH238"/>
  <c r="BH225"/>
  <c r="BH241"/>
  <c r="BH217"/>
  <c r="BH221"/>
  <c r="BH229"/>
  <c r="BH237"/>
  <c r="BH236"/>
  <c r="BH226"/>
  <c r="BH222"/>
  <c r="BH220"/>
  <c r="BH230"/>
  <c r="BH232"/>
  <c r="BH234"/>
  <c r="BH228"/>
  <c r="BH224"/>
  <c r="BH218"/>
  <c r="BQ48" l="1"/>
  <c r="BP143"/>
  <c r="BQ75"/>
  <c r="BQ130"/>
  <c r="BQ60"/>
  <c r="BP24"/>
  <c r="BQ24"/>
  <c r="BP218"/>
  <c r="BQ218" s="1"/>
  <c r="BJ218"/>
  <c r="BP221"/>
  <c r="BQ221" s="1"/>
  <c r="BJ221"/>
  <c r="BP233"/>
  <c r="BQ233" s="1"/>
  <c r="BJ233"/>
  <c r="BP161"/>
  <c r="BQ161" s="1"/>
  <c r="BJ161"/>
  <c r="BP248"/>
  <c r="BQ248" s="1"/>
  <c r="BJ248"/>
  <c r="BP112"/>
  <c r="BQ112" s="1"/>
  <c r="BJ112"/>
  <c r="BP234"/>
  <c r="BQ234" s="1"/>
  <c r="BJ234"/>
  <c r="BP222"/>
  <c r="BQ222" s="1"/>
  <c r="BJ222"/>
  <c r="BP229"/>
  <c r="BQ229" s="1"/>
  <c r="BJ229"/>
  <c r="BP225"/>
  <c r="BQ225" s="1"/>
  <c r="BJ225"/>
  <c r="BP231"/>
  <c r="BQ231" s="1"/>
  <c r="BJ231"/>
  <c r="BP240"/>
  <c r="BQ240" s="1"/>
  <c r="BJ240"/>
  <c r="BP153"/>
  <c r="BQ153" s="1"/>
  <c r="BJ153"/>
  <c r="BP146"/>
  <c r="BQ146" s="1"/>
  <c r="BJ146"/>
  <c r="BP150"/>
  <c r="BQ150" s="1"/>
  <c r="BJ150"/>
  <c r="BP151"/>
  <c r="BQ151" s="1"/>
  <c r="BJ151"/>
  <c r="BP155"/>
  <c r="BQ155" s="1"/>
  <c r="BJ155"/>
  <c r="BP249"/>
  <c r="BQ249" s="1"/>
  <c r="BJ249"/>
  <c r="BP246"/>
  <c r="BQ246" s="1"/>
  <c r="BJ246"/>
  <c r="BP119"/>
  <c r="BQ119" s="1"/>
  <c r="BJ119"/>
  <c r="BP109"/>
  <c r="BQ109" s="1"/>
  <c r="BJ109"/>
  <c r="BP117"/>
  <c r="BQ117" s="1"/>
  <c r="BJ117"/>
  <c r="BP103"/>
  <c r="BQ103" s="1"/>
  <c r="BJ103"/>
  <c r="BP215"/>
  <c r="BP75"/>
  <c r="BP226"/>
  <c r="BQ226" s="1"/>
  <c r="BJ226"/>
  <c r="BP227"/>
  <c r="BQ227" s="1"/>
  <c r="BJ227"/>
  <c r="BP157"/>
  <c r="BQ157" s="1"/>
  <c r="BJ157"/>
  <c r="BP104"/>
  <c r="BQ104" s="1"/>
  <c r="BJ104"/>
  <c r="BP220"/>
  <c r="BQ220" s="1"/>
  <c r="BJ220"/>
  <c r="BP237"/>
  <c r="BQ237" s="1"/>
  <c r="BJ237"/>
  <c r="BP241"/>
  <c r="BQ241" s="1"/>
  <c r="BJ241"/>
  <c r="BP235"/>
  <c r="BQ235" s="1"/>
  <c r="BJ235"/>
  <c r="BP219"/>
  <c r="BQ219" s="1"/>
  <c r="BJ219"/>
  <c r="BP158"/>
  <c r="BQ158" s="1"/>
  <c r="BJ158"/>
  <c r="BP162"/>
  <c r="BQ162" s="1"/>
  <c r="BJ162"/>
  <c r="BP147"/>
  <c r="BQ147" s="1"/>
  <c r="BJ147"/>
  <c r="BP156"/>
  <c r="BQ156" s="1"/>
  <c r="BJ156"/>
  <c r="BP160"/>
  <c r="BQ160" s="1"/>
  <c r="BJ160"/>
  <c r="BP250"/>
  <c r="BQ250" s="1"/>
  <c r="BJ250"/>
  <c r="BP106"/>
  <c r="BQ106" s="1"/>
  <c r="BJ106"/>
  <c r="BP111"/>
  <c r="BQ111" s="1"/>
  <c r="BJ111"/>
  <c r="BP116"/>
  <c r="BQ116" s="1"/>
  <c r="BJ116"/>
  <c r="BP114"/>
  <c r="BQ114" s="1"/>
  <c r="BJ114"/>
  <c r="BP105"/>
  <c r="BQ105" s="1"/>
  <c r="BJ105"/>
  <c r="BP48"/>
  <c r="BQ215"/>
  <c r="BP60"/>
  <c r="BP232"/>
  <c r="BQ232" s="1"/>
  <c r="BJ232"/>
  <c r="BP238"/>
  <c r="BQ238" s="1"/>
  <c r="BJ238"/>
  <c r="BP148"/>
  <c r="BQ148" s="1"/>
  <c r="BJ148"/>
  <c r="BP154"/>
  <c r="BQ154" s="1"/>
  <c r="BJ154"/>
  <c r="BP244"/>
  <c r="BQ244" s="1"/>
  <c r="BJ244"/>
  <c r="BP120"/>
  <c r="BQ120" s="1"/>
  <c r="BJ120"/>
  <c r="BP107"/>
  <c r="BQ107" s="1"/>
  <c r="BJ107"/>
  <c r="BP228"/>
  <c r="BQ228" s="1"/>
  <c r="BJ228"/>
  <c r="BP224"/>
  <c r="BQ224" s="1"/>
  <c r="BJ224"/>
  <c r="BP230"/>
  <c r="BQ230" s="1"/>
  <c r="BJ230"/>
  <c r="BP236"/>
  <c r="BQ236" s="1"/>
  <c r="BJ236"/>
  <c r="BP217"/>
  <c r="BQ217" s="1"/>
  <c r="BJ217"/>
  <c r="BP239"/>
  <c r="BQ239" s="1"/>
  <c r="BJ239"/>
  <c r="BP223"/>
  <c r="BQ223" s="1"/>
  <c r="BJ223"/>
  <c r="BP242"/>
  <c r="BQ242" s="1"/>
  <c r="BJ242"/>
  <c r="BP159"/>
  <c r="BQ159" s="1"/>
  <c r="BJ159"/>
  <c r="BP152"/>
  <c r="BQ152" s="1"/>
  <c r="BJ152"/>
  <c r="BP145"/>
  <c r="BQ145" s="1"/>
  <c r="BJ145"/>
  <c r="BP149"/>
  <c r="BQ149" s="1"/>
  <c r="BJ149"/>
  <c r="BP245"/>
  <c r="BQ245" s="1"/>
  <c r="BJ245"/>
  <c r="BP115"/>
  <c r="BQ115" s="1"/>
  <c r="BJ115"/>
  <c r="BP110"/>
  <c r="BQ110" s="1"/>
  <c r="BJ110"/>
  <c r="BP118"/>
  <c r="BQ118" s="1"/>
  <c r="BJ118"/>
  <c r="BP108"/>
  <c r="BQ108" s="1"/>
  <c r="BJ108"/>
  <c r="BP130"/>
  <c r="BQ143"/>
  <c r="AP407" i="5"/>
  <c r="BP243" i="7" l="1"/>
  <c r="BP121"/>
  <c r="BQ121"/>
  <c r="BQ243"/>
  <c r="BQ163"/>
  <c r="BP251"/>
  <c r="BQ251"/>
  <c r="BP163"/>
  <c r="V40" i="5"/>
  <c r="U40"/>
  <c r="T40"/>
  <c r="S40"/>
  <c r="R40"/>
  <c r="Q40"/>
  <c r="P40"/>
  <c r="O40"/>
  <c r="N40"/>
  <c r="M40"/>
  <c r="L40"/>
  <c r="K40"/>
  <c r="J40"/>
  <c r="I40"/>
  <c r="H40"/>
  <c r="G40"/>
  <c r="F40"/>
  <c r="AJ40"/>
  <c r="AI40"/>
  <c r="AH40"/>
  <c r="AF40"/>
  <c r="AE40"/>
  <c r="AD40"/>
  <c r="AC40"/>
  <c r="AB40"/>
  <c r="Z40"/>
  <c r="Y40"/>
  <c r="X40"/>
  <c r="AQ405"/>
  <c r="AP405"/>
  <c r="AQ392"/>
  <c r="AP392"/>
  <c r="AO391"/>
  <c r="AN391"/>
  <c r="AO390"/>
  <c r="AN390"/>
  <c r="AO389"/>
  <c r="AN389"/>
  <c r="AO388"/>
  <c r="AN388"/>
  <c r="AO387"/>
  <c r="AN387"/>
  <c r="AO386"/>
  <c r="AN386"/>
  <c r="AO385"/>
  <c r="AN385"/>
  <c r="AO384"/>
  <c r="AN384"/>
  <c r="AO383"/>
  <c r="AN383"/>
  <c r="AQ382"/>
  <c r="AP382"/>
  <c r="AO381"/>
  <c r="AO380"/>
  <c r="AO379"/>
  <c r="AO378"/>
  <c r="AO377"/>
  <c r="AO376"/>
  <c r="AO375"/>
  <c r="AO374"/>
  <c r="AO373"/>
  <c r="AO372"/>
  <c r="AO371"/>
  <c r="AO370"/>
  <c r="AO369"/>
  <c r="AQ368"/>
  <c r="AP368"/>
  <c r="AQ355"/>
  <c r="AP355"/>
  <c r="AQ347"/>
  <c r="AP347"/>
  <c r="AO346"/>
  <c r="AO345"/>
  <c r="AO344"/>
  <c r="AO343"/>
  <c r="AO342"/>
  <c r="AO341"/>
  <c r="AO340"/>
  <c r="AO339"/>
  <c r="AO338"/>
  <c r="AO337"/>
  <c r="AO336"/>
  <c r="AO335"/>
  <c r="AO334"/>
  <c r="AO333"/>
  <c r="AQ332"/>
  <c r="AP332"/>
  <c r="AO331"/>
  <c r="AO330"/>
  <c r="AO329"/>
  <c r="AO328"/>
  <c r="AO327"/>
  <c r="AO326"/>
  <c r="AO325"/>
  <c r="AO324"/>
  <c r="AO323"/>
  <c r="AO322"/>
  <c r="AO321"/>
  <c r="AO320"/>
  <c r="AO319"/>
  <c r="AO318"/>
  <c r="AO317"/>
  <c r="AO316"/>
  <c r="AO315"/>
  <c r="AO314"/>
  <c r="AO313"/>
  <c r="AO312"/>
  <c r="AO311"/>
  <c r="AO310"/>
  <c r="AQ309"/>
  <c r="AP309"/>
  <c r="AO308"/>
  <c r="AN308"/>
  <c r="AO307"/>
  <c r="AN307"/>
  <c r="AO306"/>
  <c r="AN306"/>
  <c r="AO305"/>
  <c r="AN305"/>
  <c r="AO304"/>
  <c r="AN304"/>
  <c r="AO303"/>
  <c r="AN303"/>
  <c r="AO302"/>
  <c r="AN302"/>
  <c r="AO301"/>
  <c r="AN301"/>
  <c r="AO300"/>
  <c r="AN300"/>
  <c r="AO299"/>
  <c r="AN299"/>
  <c r="AO298"/>
  <c r="AN298"/>
  <c r="AO297"/>
  <c r="AN297"/>
  <c r="AO296"/>
  <c r="AN296"/>
  <c r="AO295"/>
  <c r="AN295"/>
  <c r="AO294"/>
  <c r="AN294"/>
  <c r="AO293"/>
  <c r="AN293"/>
  <c r="AO292"/>
  <c r="AN292"/>
  <c r="AO291"/>
  <c r="AN291"/>
  <c r="AO290"/>
  <c r="AN290"/>
  <c r="AO289"/>
  <c r="AN289"/>
  <c r="AO288"/>
  <c r="AN288"/>
  <c r="AO287"/>
  <c r="AN287"/>
  <c r="AO286"/>
  <c r="AN286"/>
  <c r="AO285"/>
  <c r="AN285"/>
  <c r="AO284"/>
  <c r="AN284"/>
  <c r="AO283"/>
  <c r="AN283"/>
  <c r="AO282"/>
  <c r="AN282"/>
  <c r="AO281"/>
  <c r="AN281"/>
  <c r="AO280"/>
  <c r="AN280"/>
  <c r="AO279"/>
  <c r="AN279"/>
  <c r="AO278"/>
  <c r="AN278"/>
  <c r="AO277"/>
  <c r="AN277"/>
  <c r="AO276"/>
  <c r="AN276"/>
  <c r="AO275"/>
  <c r="AN275"/>
  <c r="AO274"/>
  <c r="AN274"/>
  <c r="AO273"/>
  <c r="AN273"/>
  <c r="AO272"/>
  <c r="AN272"/>
  <c r="AO271"/>
  <c r="AN271"/>
  <c r="AQ270"/>
  <c r="AP270"/>
  <c r="AO269"/>
  <c r="AO268"/>
  <c r="AO267"/>
  <c r="AO266"/>
  <c r="AO265"/>
  <c r="AO264"/>
  <c r="AO263"/>
  <c r="AO262"/>
  <c r="AO261"/>
  <c r="AO260"/>
  <c r="AO259"/>
  <c r="AO258"/>
  <c r="AO257"/>
  <c r="AO256"/>
  <c r="AQ255"/>
  <c r="AP255"/>
  <c r="AO254"/>
  <c r="AO253"/>
  <c r="AO252"/>
  <c r="AO251"/>
  <c r="AO250"/>
  <c r="AO249"/>
  <c r="AO248"/>
  <c r="AO247"/>
  <c r="AQ246"/>
  <c r="AP246"/>
  <c r="AQ217"/>
  <c r="AP217"/>
  <c r="AO216"/>
  <c r="AO215"/>
  <c r="AO214"/>
  <c r="AO213"/>
  <c r="AO212"/>
  <c r="AO211"/>
  <c r="AO210"/>
  <c r="AO209"/>
  <c r="AO208"/>
  <c r="AQ207"/>
  <c r="AP207"/>
  <c r="AO206"/>
  <c r="AN206"/>
  <c r="AO205"/>
  <c r="AN205"/>
  <c r="AO204"/>
  <c r="AN204"/>
  <c r="AO203"/>
  <c r="AN203"/>
  <c r="AO202"/>
  <c r="AN202"/>
  <c r="AO201"/>
  <c r="AN201"/>
  <c r="AO200"/>
  <c r="AN200"/>
  <c r="AO199"/>
  <c r="AN199"/>
  <c r="AO198"/>
  <c r="AN198"/>
  <c r="AO197"/>
  <c r="AN197"/>
  <c r="AO196"/>
  <c r="AN196"/>
  <c r="AO195"/>
  <c r="AN195"/>
  <c r="AO194"/>
  <c r="AN194"/>
  <c r="AO193"/>
  <c r="AN193"/>
  <c r="AO192"/>
  <c r="AN192"/>
  <c r="AO191"/>
  <c r="AN191"/>
  <c r="AO190"/>
  <c r="AN190"/>
  <c r="AO189"/>
  <c r="AN189"/>
  <c r="AO188"/>
  <c r="AN188"/>
  <c r="AO187"/>
  <c r="AN187"/>
  <c r="AO186"/>
  <c r="AN186"/>
  <c r="AO185"/>
  <c r="AN185"/>
  <c r="AO184"/>
  <c r="AN184"/>
  <c r="AO183"/>
  <c r="AN183"/>
  <c r="AO182"/>
  <c r="AN182"/>
  <c r="AO181"/>
  <c r="AN181"/>
  <c r="AO180"/>
  <c r="AN180"/>
  <c r="AO179"/>
  <c r="AN179"/>
  <c r="AO178"/>
  <c r="AN178"/>
  <c r="AO177"/>
  <c r="AN177"/>
  <c r="AO176"/>
  <c r="AN176"/>
  <c r="AO175"/>
  <c r="AN175"/>
  <c r="AO174"/>
  <c r="AN174"/>
  <c r="AO173"/>
  <c r="AN173"/>
  <c r="AO172"/>
  <c r="AN172"/>
  <c r="AO171"/>
  <c r="AN171"/>
  <c r="AO170"/>
  <c r="AN170"/>
  <c r="AO169"/>
  <c r="AN169"/>
  <c r="AO168"/>
  <c r="AN168"/>
  <c r="AO167"/>
  <c r="AN167"/>
  <c r="AQ166"/>
  <c r="AP166"/>
  <c r="AQ146"/>
  <c r="AP146"/>
  <c r="AO145"/>
  <c r="AO144"/>
  <c r="AO143"/>
  <c r="AO142"/>
  <c r="AO141"/>
  <c r="AO140"/>
  <c r="AO139"/>
  <c r="AO138"/>
  <c r="AO137"/>
  <c r="AO136"/>
  <c r="AO135"/>
  <c r="AO134"/>
  <c r="AQ133"/>
  <c r="AP133"/>
  <c r="AO132"/>
  <c r="AO131"/>
  <c r="AO130"/>
  <c r="AO129"/>
  <c r="AO128"/>
  <c r="AO127"/>
  <c r="AO126"/>
  <c r="AO125"/>
  <c r="AQ124"/>
  <c r="AP124"/>
  <c r="AQ105"/>
  <c r="AP105"/>
  <c r="AO101"/>
  <c r="AN101"/>
  <c r="AO100"/>
  <c r="AN100"/>
  <c r="AO99"/>
  <c r="AN99"/>
  <c r="AO98"/>
  <c r="AN98"/>
  <c r="AO97"/>
  <c r="AN97"/>
  <c r="AO96"/>
  <c r="AN96"/>
  <c r="AO95"/>
  <c r="AN95"/>
  <c r="AQ94"/>
  <c r="AP94"/>
  <c r="AO93"/>
  <c r="AO92"/>
  <c r="AO91"/>
  <c r="AO90"/>
  <c r="AO89"/>
  <c r="AO88"/>
  <c r="AO87"/>
  <c r="AO86"/>
  <c r="AO85"/>
  <c r="AO84"/>
  <c r="AO83"/>
  <c r="AO82"/>
  <c r="AO81"/>
  <c r="AO80"/>
  <c r="AO79"/>
  <c r="AO78"/>
  <c r="AO77"/>
  <c r="AQ76"/>
  <c r="AP76"/>
  <c r="AO75"/>
  <c r="AO74"/>
  <c r="AO73"/>
  <c r="AO72"/>
  <c r="AO71"/>
  <c r="AO70"/>
  <c r="AO69"/>
  <c r="AO68"/>
  <c r="AO67"/>
  <c r="AO66"/>
  <c r="AO65"/>
  <c r="AO64"/>
  <c r="AO63"/>
  <c r="AQ62"/>
  <c r="AP62"/>
  <c r="AO61"/>
  <c r="AO60"/>
  <c r="AO59"/>
  <c r="AO58"/>
  <c r="AO57"/>
  <c r="AO56"/>
  <c r="AO55"/>
  <c r="AO54"/>
  <c r="AO53"/>
  <c r="AO52"/>
  <c r="AO51"/>
  <c r="AO50"/>
  <c r="AQ49"/>
  <c r="AP49"/>
  <c r="AO47"/>
  <c r="AO46"/>
  <c r="AO45"/>
  <c r="AO44"/>
  <c r="AO43"/>
  <c r="AO42"/>
  <c r="AO41"/>
  <c r="AP40"/>
  <c r="AQ40"/>
  <c r="AN105" l="1"/>
  <c r="AP101" s="1"/>
  <c r="AO309"/>
  <c r="AQ275" s="1"/>
  <c r="AO255"/>
  <c r="AQ250" s="1"/>
  <c r="AO332"/>
  <c r="AQ310" s="1"/>
  <c r="AO146"/>
  <c r="AQ144" s="1"/>
  <c r="AO94"/>
  <c r="AQ78" s="1"/>
  <c r="AO133"/>
  <c r="AQ131" s="1"/>
  <c r="AO217"/>
  <c r="AQ208" s="1"/>
  <c r="AO382"/>
  <c r="AQ371" s="1"/>
  <c r="AO105"/>
  <c r="AQ95" s="1"/>
  <c r="AO347"/>
  <c r="AQ338" s="1"/>
  <c r="AO270"/>
  <c r="AQ259" s="1"/>
  <c r="AN309"/>
  <c r="AP299" s="1"/>
  <c r="AO62"/>
  <c r="AQ51" s="1"/>
  <c r="AO49"/>
  <c r="AQ47" s="1"/>
  <c r="AO76"/>
  <c r="AQ64" s="1"/>
  <c r="AO207"/>
  <c r="AQ175" s="1"/>
  <c r="AN207"/>
  <c r="AP197" s="1"/>
  <c r="AO392"/>
  <c r="AN392"/>
  <c r="AP387" s="1"/>
  <c r="AQ249" l="1"/>
  <c r="AP173"/>
  <c r="AP202"/>
  <c r="AP286"/>
  <c r="AP97"/>
  <c r="AQ213"/>
  <c r="AQ319"/>
  <c r="AQ256"/>
  <c r="AQ320"/>
  <c r="AP305"/>
  <c r="AP302"/>
  <c r="AQ140"/>
  <c r="AQ135"/>
  <c r="AP99"/>
  <c r="AP272"/>
  <c r="AP304"/>
  <c r="AQ189"/>
  <c r="AP96"/>
  <c r="AP297"/>
  <c r="AP279"/>
  <c r="AP293"/>
  <c r="AP288"/>
  <c r="AP277"/>
  <c r="AQ193"/>
  <c r="AQ143"/>
  <c r="AQ173"/>
  <c r="AQ181"/>
  <c r="AP275"/>
  <c r="AP199"/>
  <c r="AP186"/>
  <c r="AQ323"/>
  <c r="AQ216"/>
  <c r="AP281"/>
  <c r="AP183"/>
  <c r="AP280"/>
  <c r="AP296"/>
  <c r="AP178"/>
  <c r="AP100"/>
  <c r="AP295"/>
  <c r="AQ316"/>
  <c r="AQ331"/>
  <c r="AQ258"/>
  <c r="AQ176"/>
  <c r="AQ381"/>
  <c r="AQ312"/>
  <c r="AP95"/>
  <c r="AQ330"/>
  <c r="AQ374"/>
  <c r="AP171"/>
  <c r="AP278"/>
  <c r="AP294"/>
  <c r="AP170"/>
  <c r="AP98"/>
  <c r="AP291"/>
  <c r="AP193"/>
  <c r="AQ66"/>
  <c r="AQ315"/>
  <c r="AQ198"/>
  <c r="AQ67"/>
  <c r="AQ215"/>
  <c r="AQ318"/>
  <c r="AQ314"/>
  <c r="AP194"/>
  <c r="AQ327"/>
  <c r="AQ311"/>
  <c r="AQ74"/>
  <c r="AQ209"/>
  <c r="AQ210"/>
  <c r="AQ336"/>
  <c r="AQ386"/>
  <c r="AQ390"/>
  <c r="AQ389"/>
  <c r="AQ286"/>
  <c r="AQ132"/>
  <c r="AQ346"/>
  <c r="AQ87"/>
  <c r="AP388"/>
  <c r="AQ341"/>
  <c r="AQ384"/>
  <c r="AQ385"/>
  <c r="AQ339"/>
  <c r="AQ252"/>
  <c r="AQ253"/>
  <c r="AQ383"/>
  <c r="AQ302"/>
  <c r="AQ287"/>
  <c r="AQ254"/>
  <c r="AQ126"/>
  <c r="AQ387"/>
  <c r="AP386"/>
  <c r="AQ333"/>
  <c r="AQ271"/>
  <c r="AQ293"/>
  <c r="AQ290"/>
  <c r="AQ204"/>
  <c r="AQ291"/>
  <c r="AQ305"/>
  <c r="AQ388"/>
  <c r="AQ337"/>
  <c r="AQ345"/>
  <c r="AQ58"/>
  <c r="AQ247"/>
  <c r="AQ127"/>
  <c r="AQ125"/>
  <c r="AQ248"/>
  <c r="AQ294"/>
  <c r="AQ278"/>
  <c r="AQ188"/>
  <c r="AQ128"/>
  <c r="AQ43"/>
  <c r="AQ344"/>
  <c r="AQ273"/>
  <c r="AQ81"/>
  <c r="AQ281"/>
  <c r="AQ90"/>
  <c r="AQ171"/>
  <c r="AQ251"/>
  <c r="AQ80"/>
  <c r="AQ177"/>
  <c r="AQ306"/>
  <c r="AQ274"/>
  <c r="AQ182"/>
  <c r="AQ53"/>
  <c r="AQ96"/>
  <c r="AQ335"/>
  <c r="AQ343"/>
  <c r="AQ52"/>
  <c r="AQ303"/>
  <c r="AQ191"/>
  <c r="AQ298"/>
  <c r="AQ282"/>
  <c r="AQ192"/>
  <c r="AQ172"/>
  <c r="AQ130"/>
  <c r="AQ391"/>
  <c r="AQ340"/>
  <c r="AQ129"/>
  <c r="AQ59"/>
  <c r="AQ197"/>
  <c r="AQ85"/>
  <c r="AQ54"/>
  <c r="AQ324"/>
  <c r="AQ295"/>
  <c r="AQ212"/>
  <c r="AQ301"/>
  <c r="AQ199"/>
  <c r="AQ70"/>
  <c r="AQ325"/>
  <c r="AQ317"/>
  <c r="AQ263"/>
  <c r="AQ304"/>
  <c r="AQ296"/>
  <c r="AQ288"/>
  <c r="AQ280"/>
  <c r="AQ272"/>
  <c r="AQ211"/>
  <c r="AQ200"/>
  <c r="AQ190"/>
  <c r="AQ180"/>
  <c r="AQ168"/>
  <c r="AQ73"/>
  <c r="AQ326"/>
  <c r="AQ205"/>
  <c r="AQ289"/>
  <c r="AQ203"/>
  <c r="AQ195"/>
  <c r="AQ299"/>
  <c r="AQ283"/>
  <c r="AQ328"/>
  <c r="AQ100"/>
  <c r="AQ92"/>
  <c r="AQ60"/>
  <c r="AQ285"/>
  <c r="AQ279"/>
  <c r="AQ257"/>
  <c r="AQ185"/>
  <c r="AQ277"/>
  <c r="AQ167"/>
  <c r="AQ63"/>
  <c r="AQ329"/>
  <c r="AQ321"/>
  <c r="AQ313"/>
  <c r="AQ308"/>
  <c r="AQ300"/>
  <c r="AQ292"/>
  <c r="AQ284"/>
  <c r="AQ276"/>
  <c r="AQ214"/>
  <c r="AQ206"/>
  <c r="AQ196"/>
  <c r="AQ184"/>
  <c r="AQ174"/>
  <c r="AQ65"/>
  <c r="AQ307"/>
  <c r="AQ322"/>
  <c r="AQ77"/>
  <c r="AQ57"/>
  <c r="AQ297"/>
  <c r="AQ72"/>
  <c r="AQ93"/>
  <c r="AQ145"/>
  <c r="AQ137"/>
  <c r="AQ134"/>
  <c r="AQ136"/>
  <c r="AQ138"/>
  <c r="AQ139"/>
  <c r="AQ142"/>
  <c r="AQ141"/>
  <c r="AQ380"/>
  <c r="AP179"/>
  <c r="AP195"/>
  <c r="AP168"/>
  <c r="AP184"/>
  <c r="AP192"/>
  <c r="AP189"/>
  <c r="AP203"/>
  <c r="AQ268"/>
  <c r="AQ264"/>
  <c r="AP167"/>
  <c r="AQ261"/>
  <c r="AQ378"/>
  <c r="AQ98"/>
  <c r="AQ83"/>
  <c r="AQ91"/>
  <c r="AP289"/>
  <c r="AP307"/>
  <c r="AP177"/>
  <c r="AP191"/>
  <c r="AP276"/>
  <c r="AP284"/>
  <c r="AP292"/>
  <c r="AP300"/>
  <c r="AP308"/>
  <c r="AP174"/>
  <c r="AP182"/>
  <c r="AP190"/>
  <c r="AP198"/>
  <c r="AP206"/>
  <c r="AP273"/>
  <c r="AP287"/>
  <c r="AP303"/>
  <c r="AP185"/>
  <c r="AP201"/>
  <c r="AQ267"/>
  <c r="AQ260"/>
  <c r="AQ373"/>
  <c r="AQ375"/>
  <c r="AQ101"/>
  <c r="AQ88"/>
  <c r="AQ99"/>
  <c r="AQ42"/>
  <c r="AQ334"/>
  <c r="AQ342"/>
  <c r="AQ86"/>
  <c r="AQ370"/>
  <c r="AQ50"/>
  <c r="AQ372"/>
  <c r="AP169"/>
  <c r="AP176"/>
  <c r="AP200"/>
  <c r="AQ265"/>
  <c r="AQ45"/>
  <c r="AQ377"/>
  <c r="AQ379"/>
  <c r="AQ46"/>
  <c r="AQ376"/>
  <c r="AQ82"/>
  <c r="AQ89"/>
  <c r="AP285"/>
  <c r="AP301"/>
  <c r="AP175"/>
  <c r="AP187"/>
  <c r="AP205"/>
  <c r="AP274"/>
  <c r="AP282"/>
  <c r="AP290"/>
  <c r="AP298"/>
  <c r="AP306"/>
  <c r="AP172"/>
  <c r="AP180"/>
  <c r="AP188"/>
  <c r="AP196"/>
  <c r="AP204"/>
  <c r="AP271"/>
  <c r="AP283"/>
  <c r="AP181"/>
  <c r="AQ44"/>
  <c r="AQ269"/>
  <c r="AQ262"/>
  <c r="AQ41"/>
  <c r="AQ369"/>
  <c r="AQ97"/>
  <c r="AQ84"/>
  <c r="AQ266"/>
  <c r="AQ79"/>
  <c r="AQ56"/>
  <c r="AQ169"/>
  <c r="AQ201"/>
  <c r="AQ183"/>
  <c r="AQ202"/>
  <c r="AQ194"/>
  <c r="AQ186"/>
  <c r="AQ178"/>
  <c r="AQ170"/>
  <c r="AQ69"/>
  <c r="AQ187"/>
  <c r="AQ75"/>
  <c r="AQ179"/>
  <c r="AQ55"/>
  <c r="AQ68"/>
  <c r="AQ71"/>
  <c r="AQ61"/>
  <c r="AP385"/>
  <c r="AP390"/>
  <c r="AP384"/>
  <c r="AP391"/>
  <c r="AP383"/>
  <c r="AP389"/>
  <c r="AO39"/>
  <c r="AO38"/>
  <c r="AO37"/>
  <c r="AO36"/>
  <c r="AO35"/>
  <c r="AO34"/>
  <c r="AO33"/>
  <c r="AO32"/>
  <c r="AO31"/>
  <c r="AO30"/>
  <c r="AO29"/>
  <c r="AO28"/>
  <c r="AO27"/>
  <c r="AO26"/>
  <c r="AO25"/>
  <c r="AR105" l="1"/>
  <c r="AS133"/>
  <c r="AS207"/>
  <c r="AS217"/>
  <c r="AS392"/>
  <c r="AS255"/>
  <c r="AS309"/>
  <c r="AS146"/>
  <c r="AS332"/>
  <c r="AS62"/>
  <c r="AS94"/>
  <c r="AS382"/>
  <c r="AS270"/>
  <c r="AR207"/>
  <c r="AS49"/>
  <c r="AS105"/>
  <c r="AR309"/>
  <c r="AS347"/>
  <c r="AS76"/>
  <c r="AO40"/>
  <c r="AQ33" s="1"/>
  <c r="AR392"/>
  <c r="AO11"/>
  <c r="AO12"/>
  <c r="AO13"/>
  <c r="AO14"/>
  <c r="AO15"/>
  <c r="AO16"/>
  <c r="AO18"/>
  <c r="AO19"/>
  <c r="AO20"/>
  <c r="AO21"/>
  <c r="AO22"/>
  <c r="AO23"/>
  <c r="AO10"/>
  <c r="AQ24"/>
  <c r="AP24"/>
  <c r="AQ27" l="1"/>
  <c r="AQ36"/>
  <c r="AQ32"/>
  <c r="AQ31"/>
  <c r="AQ37"/>
  <c r="AQ28"/>
  <c r="AQ25"/>
  <c r="AQ39"/>
  <c r="AQ30"/>
  <c r="AQ38"/>
  <c r="AQ29"/>
  <c r="AQ34"/>
  <c r="AQ26"/>
  <c r="AQ35"/>
  <c r="AO24"/>
  <c r="AQ13" s="1"/>
  <c r="AQ406"/>
  <c r="AP406"/>
  <c r="AP408" s="1"/>
  <c r="G382"/>
  <c r="H382"/>
  <c r="I382"/>
  <c r="J382"/>
  <c r="K382"/>
  <c r="L382"/>
  <c r="M382"/>
  <c r="N382"/>
  <c r="O382"/>
  <c r="P382"/>
  <c r="Q382"/>
  <c r="R382"/>
  <c r="S382"/>
  <c r="T382"/>
  <c r="U382"/>
  <c r="V382"/>
  <c r="X382"/>
  <c r="Y382"/>
  <c r="Z382"/>
  <c r="AB382"/>
  <c r="AC382"/>
  <c r="AD382"/>
  <c r="AE382"/>
  <c r="AF382"/>
  <c r="AH382"/>
  <c r="AI382"/>
  <c r="AJ382"/>
  <c r="F382"/>
  <c r="AS40" l="1"/>
  <c r="AQ23"/>
  <c r="AQ15"/>
  <c r="AQ16"/>
  <c r="AN317"/>
  <c r="AN374"/>
  <c r="AN376"/>
  <c r="AN378"/>
  <c r="AN319"/>
  <c r="AN329"/>
  <c r="AN369"/>
  <c r="AQ12"/>
  <c r="AQ10"/>
  <c r="AQ18"/>
  <c r="AN313"/>
  <c r="AN315"/>
  <c r="AQ21"/>
  <c r="AQ14"/>
  <c r="AQ20"/>
  <c r="AQ11"/>
  <c r="AN325"/>
  <c r="AN331"/>
  <c r="AN380"/>
  <c r="AQ19"/>
  <c r="AQ22"/>
  <c r="AN324"/>
  <c r="AG382"/>
  <c r="AN322"/>
  <c r="AN326"/>
  <c r="AN310"/>
  <c r="AN312"/>
  <c r="AN321"/>
  <c r="AA382"/>
  <c r="AN373"/>
  <c r="AN377"/>
  <c r="AN320"/>
  <c r="AN370"/>
  <c r="AN328"/>
  <c r="AN311"/>
  <c r="AN318"/>
  <c r="AN327"/>
  <c r="AN372"/>
  <c r="AN379"/>
  <c r="AN314"/>
  <c r="AN316"/>
  <c r="AN323"/>
  <c r="AN330"/>
  <c r="AN381"/>
  <c r="AN375"/>
  <c r="AJ124"/>
  <c r="AI124"/>
  <c r="AH124"/>
  <c r="AF124"/>
  <c r="AE124"/>
  <c r="AD124"/>
  <c r="AC124"/>
  <c r="AB124"/>
  <c r="Y124"/>
  <c r="AO120"/>
  <c r="AO116"/>
  <c r="AO113"/>
  <c r="AO112"/>
  <c r="AO111"/>
  <c r="AO110"/>
  <c r="AO109"/>
  <c r="AO108"/>
  <c r="AO107"/>
  <c r="AO106"/>
  <c r="AO165"/>
  <c r="AO164"/>
  <c r="AO163"/>
  <c r="AO162"/>
  <c r="AO161"/>
  <c r="AO160"/>
  <c r="AO159"/>
  <c r="AO158"/>
  <c r="AO157"/>
  <c r="AO156"/>
  <c r="AO155"/>
  <c r="AO154"/>
  <c r="AO153"/>
  <c r="AO152"/>
  <c r="AO151"/>
  <c r="AO150"/>
  <c r="AO149"/>
  <c r="AO148"/>
  <c r="AO147"/>
  <c r="AN249" l="1"/>
  <c r="AS24"/>
  <c r="AN247"/>
  <c r="AN251"/>
  <c r="W382"/>
  <c r="AN371"/>
  <c r="AO122"/>
  <c r="AO121"/>
  <c r="AO117"/>
  <c r="AO166"/>
  <c r="AQ154" s="1"/>
  <c r="AN118"/>
  <c r="AO119"/>
  <c r="AO123"/>
  <c r="AN332"/>
  <c r="AP317" s="1"/>
  <c r="AA124"/>
  <c r="AN250"/>
  <c r="AN254"/>
  <c r="AN248"/>
  <c r="AN252"/>
  <c r="AG124"/>
  <c r="X124"/>
  <c r="AN253"/>
  <c r="AN116"/>
  <c r="AN120"/>
  <c r="AN151"/>
  <c r="AN155"/>
  <c r="AN159"/>
  <c r="AN163"/>
  <c r="AN107"/>
  <c r="AN110"/>
  <c r="AN111"/>
  <c r="AN121"/>
  <c r="AN108"/>
  <c r="AN112"/>
  <c r="AN106"/>
  <c r="AN109"/>
  <c r="AN113"/>
  <c r="AN114"/>
  <c r="AN115"/>
  <c r="AN148"/>
  <c r="AN152"/>
  <c r="AN156"/>
  <c r="AN160"/>
  <c r="AN164"/>
  <c r="AN149"/>
  <c r="AN153"/>
  <c r="AN157"/>
  <c r="AN161"/>
  <c r="AN165"/>
  <c r="AN147"/>
  <c r="AN150"/>
  <c r="AN154"/>
  <c r="AN158"/>
  <c r="AN162"/>
  <c r="AO245"/>
  <c r="AO244"/>
  <c r="AO243"/>
  <c r="AO242"/>
  <c r="AO241"/>
  <c r="AO240"/>
  <c r="AO239"/>
  <c r="AO238"/>
  <c r="AO237"/>
  <c r="AO236"/>
  <c r="AO235"/>
  <c r="AO234"/>
  <c r="AO233"/>
  <c r="AO232"/>
  <c r="AO231"/>
  <c r="AO230"/>
  <c r="AO229"/>
  <c r="AO228"/>
  <c r="AO227"/>
  <c r="AO226"/>
  <c r="AO225"/>
  <c r="AO224"/>
  <c r="AO223"/>
  <c r="AO222"/>
  <c r="AO221"/>
  <c r="AO220"/>
  <c r="AO219"/>
  <c r="AO218"/>
  <c r="AO354"/>
  <c r="AO353"/>
  <c r="AO352"/>
  <c r="AO351"/>
  <c r="AO350"/>
  <c r="AO349"/>
  <c r="AO348"/>
  <c r="X309"/>
  <c r="Y309"/>
  <c r="Z309"/>
  <c r="AA309"/>
  <c r="AB309"/>
  <c r="AC309"/>
  <c r="AD309"/>
  <c r="AE309"/>
  <c r="AF309"/>
  <c r="AG309"/>
  <c r="AH309"/>
  <c r="AI309"/>
  <c r="AJ309"/>
  <c r="W309"/>
  <c r="AP316" l="1"/>
  <c r="AQ149"/>
  <c r="AN117"/>
  <c r="AQ152"/>
  <c r="AN255"/>
  <c r="AP249" s="1"/>
  <c r="AP328"/>
  <c r="AN119"/>
  <c r="AO115"/>
  <c r="AN122"/>
  <c r="AO114"/>
  <c r="AO355"/>
  <c r="AQ351" s="1"/>
  <c r="AO246"/>
  <c r="AQ228" s="1"/>
  <c r="AN166"/>
  <c r="AP164" s="1"/>
  <c r="AP331"/>
  <c r="AP318"/>
  <c r="AQ163"/>
  <c r="AP319"/>
  <c r="AP320"/>
  <c r="AQ162"/>
  <c r="AP323"/>
  <c r="AN123"/>
  <c r="AQ156"/>
  <c r="AP312"/>
  <c r="AQ157"/>
  <c r="AP310"/>
  <c r="AO118"/>
  <c r="AQ147"/>
  <c r="AP329"/>
  <c r="AQ151"/>
  <c r="AP321"/>
  <c r="AQ161"/>
  <c r="AP324"/>
  <c r="AQ160"/>
  <c r="AP311"/>
  <c r="AQ150"/>
  <c r="AQ165"/>
  <c r="AN382"/>
  <c r="AP326"/>
  <c r="AQ155"/>
  <c r="AP322"/>
  <c r="AP330"/>
  <c r="AP315"/>
  <c r="AQ153"/>
  <c r="AP313"/>
  <c r="AP327"/>
  <c r="AQ164"/>
  <c r="AQ148"/>
  <c r="AQ158"/>
  <c r="AP314"/>
  <c r="AQ159"/>
  <c r="AP325"/>
  <c r="AN349"/>
  <c r="AN219"/>
  <c r="W227"/>
  <c r="AN227" s="1"/>
  <c r="W239"/>
  <c r="AN239" s="1"/>
  <c r="Z124"/>
  <c r="AN352"/>
  <c r="AN223"/>
  <c r="W231"/>
  <c r="AN231" s="1"/>
  <c r="W235"/>
  <c r="AN235" s="1"/>
  <c r="W243"/>
  <c r="AN243" s="1"/>
  <c r="AN350"/>
  <c r="AN354"/>
  <c r="AN220"/>
  <c r="AN224"/>
  <c r="W228"/>
  <c r="AN228" s="1"/>
  <c r="W232"/>
  <c r="AN232" s="1"/>
  <c r="W236"/>
  <c r="AN236" s="1"/>
  <c r="W240"/>
  <c r="AN240" s="1"/>
  <c r="W244"/>
  <c r="AN244" s="1"/>
  <c r="AN353"/>
  <c r="AN221"/>
  <c r="AN225"/>
  <c r="W229"/>
  <c r="AN229" s="1"/>
  <c r="W233"/>
  <c r="AN233" s="1"/>
  <c r="W237"/>
  <c r="AN237" s="1"/>
  <c r="W241"/>
  <c r="AN241" s="1"/>
  <c r="W245"/>
  <c r="AN245" s="1"/>
  <c r="AN348"/>
  <c r="AN351"/>
  <c r="AN218"/>
  <c r="AN222"/>
  <c r="AN226"/>
  <c r="W230"/>
  <c r="AN230" s="1"/>
  <c r="W234"/>
  <c r="AN234" s="1"/>
  <c r="W238"/>
  <c r="AN238" s="1"/>
  <c r="W242"/>
  <c r="AN242" s="1"/>
  <c r="AP253" l="1"/>
  <c r="AP248"/>
  <c r="AP254"/>
  <c r="AP252"/>
  <c r="AP247"/>
  <c r="AP250"/>
  <c r="AP158"/>
  <c r="AP251"/>
  <c r="AQ234"/>
  <c r="AQ225"/>
  <c r="AQ235"/>
  <c r="AQ224"/>
  <c r="AQ245"/>
  <c r="AQ244"/>
  <c r="AQ243"/>
  <c r="AQ232"/>
  <c r="AQ238"/>
  <c r="AQ227"/>
  <c r="AP153"/>
  <c r="AQ222"/>
  <c r="AN124"/>
  <c r="AQ233"/>
  <c r="AQ236"/>
  <c r="AQ219"/>
  <c r="AQ229"/>
  <c r="AQ231"/>
  <c r="AQ230"/>
  <c r="AQ237"/>
  <c r="AQ240"/>
  <c r="AP150"/>
  <c r="AP156"/>
  <c r="W124"/>
  <c r="AQ350"/>
  <c r="AQ353"/>
  <c r="AQ220"/>
  <c r="AQ218"/>
  <c r="AO124"/>
  <c r="AP165"/>
  <c r="AP157"/>
  <c r="AP163"/>
  <c r="AN246"/>
  <c r="AP235" s="1"/>
  <c r="AN355"/>
  <c r="AP349" s="1"/>
  <c r="AP374"/>
  <c r="AP378"/>
  <c r="AP376"/>
  <c r="AP379"/>
  <c r="AP380"/>
  <c r="AP369"/>
  <c r="AP381"/>
  <c r="AP377"/>
  <c r="AP370"/>
  <c r="AP375"/>
  <c r="AP373"/>
  <c r="AP372"/>
  <c r="AS166"/>
  <c r="AN26"/>
  <c r="AG40"/>
  <c r="AP160"/>
  <c r="AQ239"/>
  <c r="AQ223"/>
  <c r="AQ349"/>
  <c r="AP161"/>
  <c r="AP151"/>
  <c r="AQ242"/>
  <c r="AQ226"/>
  <c r="AP371"/>
  <c r="AR332"/>
  <c r="AP149"/>
  <c r="AQ241"/>
  <c r="AQ221"/>
  <c r="AP159"/>
  <c r="AP154"/>
  <c r="AP147"/>
  <c r="AQ348"/>
  <c r="AN34"/>
  <c r="AA40"/>
  <c r="AP155"/>
  <c r="AQ352"/>
  <c r="AP148"/>
  <c r="AQ354"/>
  <c r="AP162"/>
  <c r="AP152"/>
  <c r="AN37"/>
  <c r="AN30"/>
  <c r="AN32"/>
  <c r="AN38"/>
  <c r="AN27"/>
  <c r="AN29"/>
  <c r="AN36"/>
  <c r="AN28"/>
  <c r="AN35"/>
  <c r="AN31"/>
  <c r="AN33"/>
  <c r="AN39"/>
  <c r="AQ109" l="1"/>
  <c r="AP110"/>
  <c r="AP226"/>
  <c r="AQ120"/>
  <c r="AP354"/>
  <c r="AR255"/>
  <c r="AP123"/>
  <c r="AP122"/>
  <c r="AQ123"/>
  <c r="AP112"/>
  <c r="AP106"/>
  <c r="AQ113"/>
  <c r="AQ115"/>
  <c r="AQ111"/>
  <c r="AQ106"/>
  <c r="AP236"/>
  <c r="AQ118"/>
  <c r="AQ110"/>
  <c r="AP219"/>
  <c r="AP114"/>
  <c r="AQ112"/>
  <c r="AQ116"/>
  <c r="AQ108"/>
  <c r="AQ107"/>
  <c r="AP223"/>
  <c r="AP116"/>
  <c r="AP120"/>
  <c r="AP118"/>
  <c r="AP119"/>
  <c r="AP108"/>
  <c r="AP107"/>
  <c r="AP115"/>
  <c r="AP117"/>
  <c r="AP121"/>
  <c r="AP111"/>
  <c r="AP109"/>
  <c r="AP113"/>
  <c r="AP351"/>
  <c r="AQ121"/>
  <c r="AQ117"/>
  <c r="AQ122"/>
  <c r="AQ119"/>
  <c r="AP234"/>
  <c r="AP233"/>
  <c r="AP220"/>
  <c r="AP244"/>
  <c r="AP229"/>
  <c r="AP352"/>
  <c r="AS246"/>
  <c r="AP348"/>
  <c r="AP228"/>
  <c r="AP230"/>
  <c r="AP350"/>
  <c r="AP227"/>
  <c r="AP353"/>
  <c r="AQ114"/>
  <c r="W40"/>
  <c r="AN25"/>
  <c r="AP237"/>
  <c r="AP241"/>
  <c r="AP239"/>
  <c r="AP240"/>
  <c r="AP238"/>
  <c r="AP243"/>
  <c r="AP245"/>
  <c r="AP225"/>
  <c r="AR382"/>
  <c r="AP218"/>
  <c r="AP231"/>
  <c r="AP221"/>
  <c r="AP242"/>
  <c r="AR166"/>
  <c r="AP224"/>
  <c r="AP222"/>
  <c r="AP232"/>
  <c r="AS355"/>
  <c r="AN336"/>
  <c r="AN337"/>
  <c r="AN339"/>
  <c r="AN341"/>
  <c r="AN343"/>
  <c r="AN334"/>
  <c r="AN340"/>
  <c r="AN344"/>
  <c r="AN346"/>
  <c r="AN333"/>
  <c r="AN342"/>
  <c r="AN338"/>
  <c r="AN345"/>
  <c r="AN335"/>
  <c r="AN75"/>
  <c r="AN74"/>
  <c r="AN73"/>
  <c r="AN72"/>
  <c r="AN71"/>
  <c r="AN70"/>
  <c r="AN69"/>
  <c r="AN68"/>
  <c r="AN67"/>
  <c r="AN66"/>
  <c r="AN65"/>
  <c r="AN64"/>
  <c r="AR124" l="1"/>
  <c r="AS124"/>
  <c r="AR355"/>
  <c r="AN40"/>
  <c r="AR246"/>
  <c r="AN347"/>
  <c r="AP333" s="1"/>
  <c r="AN63"/>
  <c r="AP340" l="1"/>
  <c r="AP342"/>
  <c r="AP341"/>
  <c r="AP335"/>
  <c r="AP31"/>
  <c r="AP26"/>
  <c r="AP35"/>
  <c r="AP29"/>
  <c r="AP37"/>
  <c r="AP30"/>
  <c r="AP39"/>
  <c r="AP28"/>
  <c r="AP32"/>
  <c r="AP34"/>
  <c r="AP36"/>
  <c r="AP33"/>
  <c r="AP27"/>
  <c r="AP38"/>
  <c r="AN76"/>
  <c r="AP25"/>
  <c r="AP344"/>
  <c r="AP343"/>
  <c r="AP336"/>
  <c r="AP339"/>
  <c r="AP334"/>
  <c r="AP345"/>
  <c r="AP338"/>
  <c r="AP337"/>
  <c r="AP346"/>
  <c r="AN208"/>
  <c r="AN210"/>
  <c r="AN212"/>
  <c r="AN215"/>
  <c r="AN209"/>
  <c r="AN213"/>
  <c r="AN214"/>
  <c r="AN216"/>
  <c r="AN211"/>
  <c r="AN217" l="1"/>
  <c r="AP68"/>
  <c r="AP64"/>
  <c r="AP71"/>
  <c r="AP70"/>
  <c r="AP69"/>
  <c r="AP66"/>
  <c r="AP75"/>
  <c r="AP67"/>
  <c r="AP74"/>
  <c r="AP72"/>
  <c r="AP65"/>
  <c r="AP73"/>
  <c r="AR40"/>
  <c r="AP63"/>
  <c r="AR347"/>
  <c r="AN145"/>
  <c r="AN144"/>
  <c r="AN143"/>
  <c r="AN142"/>
  <c r="AN141"/>
  <c r="AN140"/>
  <c r="AN139"/>
  <c r="AN138"/>
  <c r="AN137"/>
  <c r="AN136"/>
  <c r="AN135"/>
  <c r="AN134"/>
  <c r="AP209" l="1"/>
  <c r="AP212"/>
  <c r="AP210"/>
  <c r="AR76"/>
  <c r="AP213"/>
  <c r="AN146"/>
  <c r="AP136" s="1"/>
  <c r="AP214"/>
  <c r="AP216"/>
  <c r="AP208"/>
  <c r="AP215"/>
  <c r="AP211"/>
  <c r="AO367"/>
  <c r="AO366"/>
  <c r="AO365"/>
  <c r="AO364"/>
  <c r="AO363"/>
  <c r="AO362"/>
  <c r="AO361"/>
  <c r="AO360"/>
  <c r="AO359"/>
  <c r="AO358"/>
  <c r="AO357"/>
  <c r="AO356"/>
  <c r="AP145" l="1"/>
  <c r="AP138"/>
  <c r="AP140"/>
  <c r="AP144"/>
  <c r="AP143"/>
  <c r="AO368"/>
  <c r="AQ358" s="1"/>
  <c r="AR217"/>
  <c r="AP137"/>
  <c r="AP142"/>
  <c r="AP135"/>
  <c r="AP134"/>
  <c r="AP141"/>
  <c r="AP139"/>
  <c r="BH266" i="7"/>
  <c r="W359" i="5"/>
  <c r="AN359" s="1"/>
  <c r="W363"/>
  <c r="AN363" s="1"/>
  <c r="W367"/>
  <c r="AN367" s="1"/>
  <c r="W356"/>
  <c r="AN356" s="1"/>
  <c r="W364"/>
  <c r="AN364" s="1"/>
  <c r="W358"/>
  <c r="AN358" s="1"/>
  <c r="W362"/>
  <c r="AN362" s="1"/>
  <c r="W366"/>
  <c r="AN366" s="1"/>
  <c r="W360"/>
  <c r="AN360" s="1"/>
  <c r="W357"/>
  <c r="AN357" s="1"/>
  <c r="W361"/>
  <c r="AN361" s="1"/>
  <c r="W365"/>
  <c r="AN365" s="1"/>
  <c r="AQ357" l="1"/>
  <c r="AQ362"/>
  <c r="AQ366"/>
  <c r="AQ361"/>
  <c r="AQ367"/>
  <c r="AN368"/>
  <c r="AP361" s="1"/>
  <c r="AQ365"/>
  <c r="AQ360"/>
  <c r="AQ359"/>
  <c r="AQ356"/>
  <c r="AR146"/>
  <c r="AQ364"/>
  <c r="AQ363"/>
  <c r="BP266" i="7"/>
  <c r="BQ266" s="1"/>
  <c r="BJ266"/>
  <c r="BH252"/>
  <c r="BH253"/>
  <c r="BH254"/>
  <c r="BH255"/>
  <c r="BH256"/>
  <c r="BH257"/>
  <c r="BH258"/>
  <c r="BH259"/>
  <c r="BH260"/>
  <c r="BH261"/>
  <c r="BH262"/>
  <c r="BH263"/>
  <c r="BH264"/>
  <c r="BH265"/>
  <c r="AN50" i="5"/>
  <c r="AN52"/>
  <c r="AN56"/>
  <c r="AN60"/>
  <c r="AN59"/>
  <c r="AN53"/>
  <c r="AN55"/>
  <c r="AN51"/>
  <c r="AN54"/>
  <c r="AN61"/>
  <c r="AN58"/>
  <c r="AN57"/>
  <c r="AP364" l="1"/>
  <c r="AP359"/>
  <c r="AP367"/>
  <c r="AP363"/>
  <c r="AP362"/>
  <c r="AP365"/>
  <c r="AN62"/>
  <c r="AP60" s="1"/>
  <c r="AS368"/>
  <c r="AP357"/>
  <c r="AP366"/>
  <c r="AP356"/>
  <c r="AP358"/>
  <c r="AP360"/>
  <c r="BP260" i="7"/>
  <c r="BQ260" s="1"/>
  <c r="BJ260"/>
  <c r="BP256"/>
  <c r="BQ256" s="1"/>
  <c r="BJ256"/>
  <c r="BP254"/>
  <c r="BQ254" s="1"/>
  <c r="BJ254"/>
  <c r="BP265"/>
  <c r="BQ265" s="1"/>
  <c r="BJ265"/>
  <c r="BP257"/>
  <c r="BQ257" s="1"/>
  <c r="BJ257"/>
  <c r="BP252"/>
  <c r="BQ252" s="1"/>
  <c r="BJ252"/>
  <c r="BP264"/>
  <c r="BQ264" s="1"/>
  <c r="BJ264"/>
  <c r="BP261"/>
  <c r="BQ261" s="1"/>
  <c r="BJ261"/>
  <c r="BP262"/>
  <c r="BQ262" s="1"/>
  <c r="BJ262"/>
  <c r="BP258"/>
  <c r="BQ258" s="1"/>
  <c r="BJ258"/>
  <c r="BP263"/>
  <c r="BQ263" s="1"/>
  <c r="BJ263"/>
  <c r="BP259"/>
  <c r="BQ259" s="1"/>
  <c r="BJ259"/>
  <c r="BP255"/>
  <c r="BQ255" s="1"/>
  <c r="BJ255"/>
  <c r="BP253"/>
  <c r="BQ253" s="1"/>
  <c r="BJ253"/>
  <c r="AN14" i="5"/>
  <c r="AN16"/>
  <c r="AN19"/>
  <c r="AN21"/>
  <c r="AN18"/>
  <c r="AN22"/>
  <c r="AN11"/>
  <c r="AN13"/>
  <c r="AN10"/>
  <c r="AN20"/>
  <c r="AN15"/>
  <c r="AN23"/>
  <c r="AN12"/>
  <c r="AN24" l="1"/>
  <c r="AP16" s="1"/>
  <c r="AR368"/>
  <c r="AP53"/>
  <c r="AP54"/>
  <c r="AP58"/>
  <c r="AP59"/>
  <c r="AP50"/>
  <c r="AP57"/>
  <c r="AP55"/>
  <c r="AP51"/>
  <c r="AP52"/>
  <c r="AP56"/>
  <c r="AP61"/>
  <c r="BP267" i="7"/>
  <c r="BQ267"/>
  <c r="AN41" i="5"/>
  <c r="AN45"/>
  <c r="AN46"/>
  <c r="AN43"/>
  <c r="AN44"/>
  <c r="AN47"/>
  <c r="AN42"/>
  <c r="AP11" l="1"/>
  <c r="AN49"/>
  <c r="AP46" s="1"/>
  <c r="AP23"/>
  <c r="AP19"/>
  <c r="AP10"/>
  <c r="AP13"/>
  <c r="AP18"/>
  <c r="AR62"/>
  <c r="AP20"/>
  <c r="AP14"/>
  <c r="AP12"/>
  <c r="AP21"/>
  <c r="AP22"/>
  <c r="AP15"/>
  <c r="AN127"/>
  <c r="AN131"/>
  <c r="AN128"/>
  <c r="AN130"/>
  <c r="AN132"/>
  <c r="AN125"/>
  <c r="AN126"/>
  <c r="AN129"/>
  <c r="AO404"/>
  <c r="AO403"/>
  <c r="AO402"/>
  <c r="AO401"/>
  <c r="AO400"/>
  <c r="AO399"/>
  <c r="AO398"/>
  <c r="AO397"/>
  <c r="AO396"/>
  <c r="AO395"/>
  <c r="AO394"/>
  <c r="AO393"/>
  <c r="AP43" l="1"/>
  <c r="AN133"/>
  <c r="AP127" s="1"/>
  <c r="AP44"/>
  <c r="AP41"/>
  <c r="AP45"/>
  <c r="AP42"/>
  <c r="AP47"/>
  <c r="AO405"/>
  <c r="AO406" s="1"/>
  <c r="AR24"/>
  <c r="AN401"/>
  <c r="AN393"/>
  <c r="AN397"/>
  <c r="AN394"/>
  <c r="AN398"/>
  <c r="AN402"/>
  <c r="AN396"/>
  <c r="AN400"/>
  <c r="AN404"/>
  <c r="AN395"/>
  <c r="AN399"/>
  <c r="AN403"/>
  <c r="AP128" l="1"/>
  <c r="AP132"/>
  <c r="AQ397"/>
  <c r="AN405"/>
  <c r="AP398" s="1"/>
  <c r="AQ396"/>
  <c r="AQ395"/>
  <c r="AQ401"/>
  <c r="AQ403"/>
  <c r="AQ393"/>
  <c r="AQ400"/>
  <c r="AQ399"/>
  <c r="AP125"/>
  <c r="AP129"/>
  <c r="AP131"/>
  <c r="AQ394"/>
  <c r="AQ404"/>
  <c r="AQ402"/>
  <c r="AP130"/>
  <c r="AQ398"/>
  <c r="AP126"/>
  <c r="AR49"/>
  <c r="AN269"/>
  <c r="AN268"/>
  <c r="AN267"/>
  <c r="AN266"/>
  <c r="AN265"/>
  <c r="AN264"/>
  <c r="AN263"/>
  <c r="AN262"/>
  <c r="AN261"/>
  <c r="AN260"/>
  <c r="AN259"/>
  <c r="AN258"/>
  <c r="AN257"/>
  <c r="AN256"/>
  <c r="AP400" l="1"/>
  <c r="AR133"/>
  <c r="AP394"/>
  <c r="AP404"/>
  <c r="AP399"/>
  <c r="AS405"/>
  <c r="AP393"/>
  <c r="AP402"/>
  <c r="AP396"/>
  <c r="AP395"/>
  <c r="AN270"/>
  <c r="AP403"/>
  <c r="AP397"/>
  <c r="AP401"/>
  <c r="W270"/>
  <c r="AP264" l="1"/>
  <c r="AP262"/>
  <c r="AP263"/>
  <c r="AP257"/>
  <c r="AP261"/>
  <c r="AP265"/>
  <c r="AP260"/>
  <c r="AP268"/>
  <c r="AP266"/>
  <c r="AP256"/>
  <c r="AP267"/>
  <c r="AP259"/>
  <c r="AP258"/>
  <c r="AR405"/>
  <c r="AP269"/>
  <c r="D94"/>
  <c r="AN78"/>
  <c r="AN79"/>
  <c r="AN80"/>
  <c r="AN81"/>
  <c r="AN82"/>
  <c r="AN83"/>
  <c r="AN84"/>
  <c r="AN85"/>
  <c r="AN86"/>
  <c r="AN87"/>
  <c r="AN88"/>
  <c r="AN89"/>
  <c r="AN90"/>
  <c r="AN91"/>
  <c r="AN92"/>
  <c r="AN93"/>
  <c r="AN77"/>
  <c r="F94"/>
  <c r="G405"/>
  <c r="H405"/>
  <c r="I405"/>
  <c r="J405"/>
  <c r="K405"/>
  <c r="L405"/>
  <c r="M405"/>
  <c r="N405"/>
  <c r="O405"/>
  <c r="P405"/>
  <c r="Q405"/>
  <c r="R405"/>
  <c r="S405"/>
  <c r="T405"/>
  <c r="U405"/>
  <c r="V405"/>
  <c r="W405"/>
  <c r="X405"/>
  <c r="Y405"/>
  <c r="Z405"/>
  <c r="AA405"/>
  <c r="AB405"/>
  <c r="AC405"/>
  <c r="AD405"/>
  <c r="AE405"/>
  <c r="AF405"/>
  <c r="AG405"/>
  <c r="AH405"/>
  <c r="AI405"/>
  <c r="AJ405"/>
  <c r="F405"/>
  <c r="G392"/>
  <c r="H392"/>
  <c r="I392"/>
  <c r="J392"/>
  <c r="K392"/>
  <c r="L392"/>
  <c r="M392"/>
  <c r="N392"/>
  <c r="O392"/>
  <c r="P392"/>
  <c r="Q392"/>
  <c r="R392"/>
  <c r="S392"/>
  <c r="T392"/>
  <c r="U392"/>
  <c r="V392"/>
  <c r="W392"/>
  <c r="X392"/>
  <c r="Y392"/>
  <c r="Z392"/>
  <c r="AA392"/>
  <c r="AB392"/>
  <c r="AC392"/>
  <c r="AD392"/>
  <c r="AE392"/>
  <c r="AF392"/>
  <c r="AG392"/>
  <c r="AH392"/>
  <c r="AI392"/>
  <c r="AJ392"/>
  <c r="F392"/>
  <c r="G368"/>
  <c r="H368"/>
  <c r="I368"/>
  <c r="J368"/>
  <c r="K368"/>
  <c r="L368"/>
  <c r="M368"/>
  <c r="N368"/>
  <c r="O368"/>
  <c r="P368"/>
  <c r="Q368"/>
  <c r="R368"/>
  <c r="S368"/>
  <c r="T368"/>
  <c r="U368"/>
  <c r="V368"/>
  <c r="W368"/>
  <c r="X368"/>
  <c r="Y368"/>
  <c r="Z368"/>
  <c r="AA368"/>
  <c r="AB368"/>
  <c r="AC368"/>
  <c r="AD368"/>
  <c r="AE368"/>
  <c r="AF368"/>
  <c r="AG368"/>
  <c r="AH368"/>
  <c r="AI368"/>
  <c r="AJ368"/>
  <c r="F368"/>
  <c r="G355"/>
  <c r="H355"/>
  <c r="I355"/>
  <c r="J355"/>
  <c r="K355"/>
  <c r="L355"/>
  <c r="M355"/>
  <c r="N355"/>
  <c r="O355"/>
  <c r="P355"/>
  <c r="Q355"/>
  <c r="R355"/>
  <c r="S355"/>
  <c r="T355"/>
  <c r="U355"/>
  <c r="V355"/>
  <c r="W355"/>
  <c r="X355"/>
  <c r="Y355"/>
  <c r="Z355"/>
  <c r="AA355"/>
  <c r="AB355"/>
  <c r="AC355"/>
  <c r="AD355"/>
  <c r="AE355"/>
  <c r="AF355"/>
  <c r="AG355"/>
  <c r="AH355"/>
  <c r="AI355"/>
  <c r="AJ355"/>
  <c r="F355"/>
  <c r="G347"/>
  <c r="H347"/>
  <c r="I347"/>
  <c r="J347"/>
  <c r="K347"/>
  <c r="L347"/>
  <c r="M347"/>
  <c r="N347"/>
  <c r="O347"/>
  <c r="P347"/>
  <c r="Q347"/>
  <c r="R347"/>
  <c r="S347"/>
  <c r="T347"/>
  <c r="U347"/>
  <c r="V347"/>
  <c r="W347"/>
  <c r="X347"/>
  <c r="Y347"/>
  <c r="Z347"/>
  <c r="AA347"/>
  <c r="AB347"/>
  <c r="AC347"/>
  <c r="AD347"/>
  <c r="AE347"/>
  <c r="AF347"/>
  <c r="AG347"/>
  <c r="AH347"/>
  <c r="AI347"/>
  <c r="AJ347"/>
  <c r="F347"/>
  <c r="G332"/>
  <c r="H332"/>
  <c r="I332"/>
  <c r="J332"/>
  <c r="K332"/>
  <c r="L332"/>
  <c r="M332"/>
  <c r="N332"/>
  <c r="O332"/>
  <c r="P332"/>
  <c r="Q332"/>
  <c r="R332"/>
  <c r="S332"/>
  <c r="T332"/>
  <c r="U332"/>
  <c r="V332"/>
  <c r="W332"/>
  <c r="X332"/>
  <c r="Y332"/>
  <c r="Z332"/>
  <c r="AA332"/>
  <c r="AB332"/>
  <c r="AC332"/>
  <c r="AD332"/>
  <c r="AE332"/>
  <c r="AF332"/>
  <c r="AG332"/>
  <c r="AH332"/>
  <c r="AI332"/>
  <c r="AJ332"/>
  <c r="F332"/>
  <c r="G309"/>
  <c r="H309"/>
  <c r="I309"/>
  <c r="J309"/>
  <c r="K309"/>
  <c r="L309"/>
  <c r="M309"/>
  <c r="N309"/>
  <c r="O309"/>
  <c r="P309"/>
  <c r="Q309"/>
  <c r="R309"/>
  <c r="S309"/>
  <c r="T309"/>
  <c r="U309"/>
  <c r="V309"/>
  <c r="F309"/>
  <c r="G270"/>
  <c r="H270"/>
  <c r="I270"/>
  <c r="J270"/>
  <c r="K270"/>
  <c r="L270"/>
  <c r="M270"/>
  <c r="N270"/>
  <c r="O270"/>
  <c r="P270"/>
  <c r="Q270"/>
  <c r="R270"/>
  <c r="S270"/>
  <c r="T270"/>
  <c r="U270"/>
  <c r="V270"/>
  <c r="X270"/>
  <c r="Y270"/>
  <c r="Z270"/>
  <c r="AA270"/>
  <c r="AB270"/>
  <c r="AC270"/>
  <c r="AD270"/>
  <c r="AE270"/>
  <c r="AF270"/>
  <c r="AG270"/>
  <c r="AH270"/>
  <c r="AI270"/>
  <c r="AJ270"/>
  <c r="F270"/>
  <c r="G255"/>
  <c r="H255"/>
  <c r="I255"/>
  <c r="J255"/>
  <c r="K255"/>
  <c r="L255"/>
  <c r="M255"/>
  <c r="N255"/>
  <c r="O255"/>
  <c r="P255"/>
  <c r="Q255"/>
  <c r="R255"/>
  <c r="S255"/>
  <c r="T255"/>
  <c r="U255"/>
  <c r="V255"/>
  <c r="W255"/>
  <c r="X255"/>
  <c r="Y255"/>
  <c r="Z255"/>
  <c r="AA255"/>
  <c r="AB255"/>
  <c r="AC255"/>
  <c r="AD255"/>
  <c r="AE255"/>
  <c r="AF255"/>
  <c r="AG255"/>
  <c r="AH255"/>
  <c r="AI255"/>
  <c r="AJ255"/>
  <c r="F255"/>
  <c r="G246"/>
  <c r="H246"/>
  <c r="I246"/>
  <c r="J246"/>
  <c r="K246"/>
  <c r="L246"/>
  <c r="M246"/>
  <c r="N246"/>
  <c r="O246"/>
  <c r="P246"/>
  <c r="Q246"/>
  <c r="R246"/>
  <c r="S246"/>
  <c r="T246"/>
  <c r="U246"/>
  <c r="V246"/>
  <c r="W246"/>
  <c r="X246"/>
  <c r="Y246"/>
  <c r="Z246"/>
  <c r="AA246"/>
  <c r="AB246"/>
  <c r="AC246"/>
  <c r="AD246"/>
  <c r="AE246"/>
  <c r="AF246"/>
  <c r="AG246"/>
  <c r="AH246"/>
  <c r="AI246"/>
  <c r="AJ246"/>
  <c r="F246"/>
  <c r="G207"/>
  <c r="H207"/>
  <c r="I207"/>
  <c r="J207"/>
  <c r="K207"/>
  <c r="L207"/>
  <c r="M207"/>
  <c r="N207"/>
  <c r="O207"/>
  <c r="P207"/>
  <c r="Q207"/>
  <c r="R207"/>
  <c r="S207"/>
  <c r="T207"/>
  <c r="U207"/>
  <c r="V207"/>
  <c r="W207"/>
  <c r="X207"/>
  <c r="Y207"/>
  <c r="Z207"/>
  <c r="AA207"/>
  <c r="AB207"/>
  <c r="AC207"/>
  <c r="AD207"/>
  <c r="AE207"/>
  <c r="AF207"/>
  <c r="AG207"/>
  <c r="AH207"/>
  <c r="AI207"/>
  <c r="AJ207"/>
  <c r="F207"/>
  <c r="G166"/>
  <c r="H166"/>
  <c r="I166"/>
  <c r="J166"/>
  <c r="K166"/>
  <c r="L166"/>
  <c r="M166"/>
  <c r="N166"/>
  <c r="O166"/>
  <c r="P166"/>
  <c r="Q166"/>
  <c r="R166"/>
  <c r="S166"/>
  <c r="T166"/>
  <c r="U166"/>
  <c r="V166"/>
  <c r="W166"/>
  <c r="X166"/>
  <c r="Y166"/>
  <c r="Z166"/>
  <c r="AA166"/>
  <c r="AB166"/>
  <c r="AC166"/>
  <c r="AD166"/>
  <c r="AE166"/>
  <c r="AF166"/>
  <c r="AG166"/>
  <c r="AH166"/>
  <c r="AI166"/>
  <c r="AJ166"/>
  <c r="F166"/>
  <c r="G146"/>
  <c r="H146"/>
  <c r="I146"/>
  <c r="J146"/>
  <c r="K146"/>
  <c r="L146"/>
  <c r="M146"/>
  <c r="N146"/>
  <c r="O146"/>
  <c r="P146"/>
  <c r="Q146"/>
  <c r="R146"/>
  <c r="S146"/>
  <c r="T146"/>
  <c r="U146"/>
  <c r="V146"/>
  <c r="W146"/>
  <c r="X146"/>
  <c r="Y146"/>
  <c r="Z146"/>
  <c r="AA146"/>
  <c r="AB146"/>
  <c r="AC146"/>
  <c r="AD146"/>
  <c r="AE146"/>
  <c r="AF146"/>
  <c r="AG146"/>
  <c r="AH146"/>
  <c r="AI146"/>
  <c r="AJ146"/>
  <c r="F146"/>
  <c r="G133"/>
  <c r="H133"/>
  <c r="I133"/>
  <c r="J133"/>
  <c r="K133"/>
  <c r="L133"/>
  <c r="M133"/>
  <c r="N133"/>
  <c r="O133"/>
  <c r="P133"/>
  <c r="Q133"/>
  <c r="R133"/>
  <c r="S133"/>
  <c r="T133"/>
  <c r="U133"/>
  <c r="V133"/>
  <c r="W133"/>
  <c r="X133"/>
  <c r="Y133"/>
  <c r="Z133"/>
  <c r="AA133"/>
  <c r="AB133"/>
  <c r="AC133"/>
  <c r="AD133"/>
  <c r="AE133"/>
  <c r="AF133"/>
  <c r="AG133"/>
  <c r="AH133"/>
  <c r="AI133"/>
  <c r="AJ133"/>
  <c r="F133"/>
  <c r="G124"/>
  <c r="H124"/>
  <c r="I124"/>
  <c r="J124"/>
  <c r="K124"/>
  <c r="L124"/>
  <c r="M124"/>
  <c r="N124"/>
  <c r="O124"/>
  <c r="P124"/>
  <c r="Q124"/>
  <c r="R124"/>
  <c r="S124"/>
  <c r="T124"/>
  <c r="U124"/>
  <c r="V124"/>
  <c r="F124"/>
  <c r="G94"/>
  <c r="H94"/>
  <c r="I94"/>
  <c r="J94"/>
  <c r="K94"/>
  <c r="L94"/>
  <c r="M94"/>
  <c r="N94"/>
  <c r="O94"/>
  <c r="P94"/>
  <c r="Q94"/>
  <c r="R94"/>
  <c r="S94"/>
  <c r="T94"/>
  <c r="U94"/>
  <c r="V94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AG62"/>
  <c r="AH62"/>
  <c r="AI62"/>
  <c r="AJ62"/>
  <c r="F62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AI24"/>
  <c r="AJ24"/>
  <c r="F24"/>
  <c r="AR270" l="1"/>
  <c r="AN94"/>
  <c r="AN406" s="1"/>
  <c r="W94"/>
  <c r="W406" s="1"/>
  <c r="AN407" s="1"/>
  <c r="F406"/>
  <c r="AD406"/>
  <c r="N406"/>
  <c r="Z406"/>
  <c r="R406"/>
  <c r="AI406"/>
  <c r="AE406"/>
  <c r="AA406"/>
  <c r="S406"/>
  <c r="O406"/>
  <c r="K406"/>
  <c r="G406"/>
  <c r="V406"/>
  <c r="AH406"/>
  <c r="J406"/>
  <c r="AJ406"/>
  <c r="AF406"/>
  <c r="AB406"/>
  <c r="X406"/>
  <c r="T406"/>
  <c r="P406"/>
  <c r="L406"/>
  <c r="H406"/>
  <c r="AG406"/>
  <c r="AC406"/>
  <c r="Y406"/>
  <c r="U406"/>
  <c r="Q406"/>
  <c r="M406"/>
  <c r="I406"/>
  <c r="AN408" l="1"/>
  <c r="AP89"/>
  <c r="AP91"/>
  <c r="AP78"/>
  <c r="AP88"/>
  <c r="AP93"/>
  <c r="AP84"/>
  <c r="AP90"/>
  <c r="AP83"/>
  <c r="AP86"/>
  <c r="AP92"/>
  <c r="AP82"/>
  <c r="AP87"/>
  <c r="AP77"/>
  <c r="AP81"/>
  <c r="AP80"/>
  <c r="AP79"/>
  <c r="AP85"/>
  <c r="AO407"/>
  <c r="AO408" s="1"/>
  <c r="AR94" l="1"/>
  <c r="BI39" i="7"/>
  <c r="BK39" s="1"/>
  <c r="BI28"/>
  <c r="BK28" s="1"/>
  <c r="BI37"/>
  <c r="BK37" s="1"/>
  <c r="BI33"/>
  <c r="BK33" s="1"/>
  <c r="BI34"/>
  <c r="BK34" s="1"/>
  <c r="BI401"/>
  <c r="BK401" s="1"/>
  <c r="BI36"/>
  <c r="BK36" s="1"/>
  <c r="BI32"/>
  <c r="BK32" s="1"/>
  <c r="BI27"/>
  <c r="BK27" s="1"/>
  <c r="BI31"/>
  <c r="BK31" s="1"/>
  <c r="BI40"/>
  <c r="BK40" s="1"/>
  <c r="BI38"/>
  <c r="BK38" s="1"/>
  <c r="BI26"/>
  <c r="BK26" s="1"/>
  <c r="BI35"/>
  <c r="BK35" s="1"/>
  <c r="BI29"/>
  <c r="BK29" s="1"/>
  <c r="BI30"/>
  <c r="BK30" s="1"/>
  <c r="BH34"/>
  <c r="BH26"/>
  <c r="BH28"/>
  <c r="BH32"/>
  <c r="BH35"/>
  <c r="BH33"/>
  <c r="BH37"/>
  <c r="BH40"/>
  <c r="BH39"/>
  <c r="BH27"/>
  <c r="BH29"/>
  <c r="BH38"/>
  <c r="BH30"/>
  <c r="BH36"/>
  <c r="BH31"/>
  <c r="BI25"/>
  <c r="BK25" s="1"/>
  <c r="BH25"/>
  <c r="BH401"/>
  <c r="BP40" l="1"/>
  <c r="BQ40" s="1"/>
  <c r="BJ40"/>
  <c r="BP32"/>
  <c r="BQ32" s="1"/>
  <c r="BJ32"/>
  <c r="BP25"/>
  <c r="BQ25" s="1"/>
  <c r="BJ25"/>
  <c r="BP39"/>
  <c r="BQ39" s="1"/>
  <c r="BJ39"/>
  <c r="BP34"/>
  <c r="BQ34" s="1"/>
  <c r="BJ34"/>
  <c r="BP38"/>
  <c r="BQ38" s="1"/>
  <c r="BJ38"/>
  <c r="BP30"/>
  <c r="BQ30" s="1"/>
  <c r="BJ30"/>
  <c r="BP35"/>
  <c r="BQ35" s="1"/>
  <c r="BJ35"/>
  <c r="BP36"/>
  <c r="BQ36" s="1"/>
  <c r="BJ36"/>
  <c r="BP27"/>
  <c r="BQ27" s="1"/>
  <c r="BJ27"/>
  <c r="BP33"/>
  <c r="BQ33" s="1"/>
  <c r="BJ33"/>
  <c r="BP26"/>
  <c r="BQ26" s="1"/>
  <c r="BJ26"/>
  <c r="BP31"/>
  <c r="BQ31" s="1"/>
  <c r="BJ31"/>
  <c r="BP29"/>
  <c r="BQ29" s="1"/>
  <c r="BJ29"/>
  <c r="BP37"/>
  <c r="BQ37" s="1"/>
  <c r="BJ37"/>
  <c r="BP28"/>
  <c r="BQ28" s="1"/>
  <c r="BJ28"/>
  <c r="BH403"/>
  <c r="BJ401"/>
  <c r="BH298"/>
  <c r="BQ41" l="1"/>
  <c r="BP298"/>
  <c r="BQ298" s="1"/>
  <c r="BJ298"/>
  <c r="BP41"/>
  <c r="BH268"/>
  <c r="BH269"/>
  <c r="BH270"/>
  <c r="BH271"/>
  <c r="BH272"/>
  <c r="BH273"/>
  <c r="BH274"/>
  <c r="BH275"/>
  <c r="BH276"/>
  <c r="BH277"/>
  <c r="BH278"/>
  <c r="BH279"/>
  <c r="BH280"/>
  <c r="BH281"/>
  <c r="BH282"/>
  <c r="BH283"/>
  <c r="BH284"/>
  <c r="BH285"/>
  <c r="BH286"/>
  <c r="BH287"/>
  <c r="BH288"/>
  <c r="BH289"/>
  <c r="BH290"/>
  <c r="BH291"/>
  <c r="BH292"/>
  <c r="BH293"/>
  <c r="BH294"/>
  <c r="BH295"/>
  <c r="BH296"/>
  <c r="BH297"/>
  <c r="BP297" l="1"/>
  <c r="BQ297" s="1"/>
  <c r="BJ297"/>
  <c r="BP289"/>
  <c r="BQ289" s="1"/>
  <c r="BJ289"/>
  <c r="BP285"/>
  <c r="BQ285" s="1"/>
  <c r="BJ285"/>
  <c r="BP273"/>
  <c r="BQ273" s="1"/>
  <c r="BJ273"/>
  <c r="BP290"/>
  <c r="BQ290" s="1"/>
  <c r="BJ290"/>
  <c r="BP282"/>
  <c r="BQ282" s="1"/>
  <c r="BJ282"/>
  <c r="BP274"/>
  <c r="BQ274" s="1"/>
  <c r="BJ274"/>
  <c r="BP295"/>
  <c r="BQ295" s="1"/>
  <c r="BJ295"/>
  <c r="BP291"/>
  <c r="BQ291" s="1"/>
  <c r="BJ291"/>
  <c r="BP287"/>
  <c r="BQ287" s="1"/>
  <c r="BJ287"/>
  <c r="BP283"/>
  <c r="BQ283" s="1"/>
  <c r="BJ283"/>
  <c r="BP279"/>
  <c r="BQ279" s="1"/>
  <c r="BJ279"/>
  <c r="BP275"/>
  <c r="BQ275" s="1"/>
  <c r="BJ275"/>
  <c r="BP271"/>
  <c r="BQ271" s="1"/>
  <c r="BJ271"/>
  <c r="BP293"/>
  <c r="BQ293" s="1"/>
  <c r="BJ293"/>
  <c r="BP281"/>
  <c r="BQ281" s="1"/>
  <c r="BJ281"/>
  <c r="BP277"/>
  <c r="BQ277" s="1"/>
  <c r="BJ277"/>
  <c r="BP269"/>
  <c r="BQ269" s="1"/>
  <c r="BJ269"/>
  <c r="BP294"/>
  <c r="BQ294" s="1"/>
  <c r="BJ294"/>
  <c r="BP286"/>
  <c r="BQ286" s="1"/>
  <c r="BJ286"/>
  <c r="BP278"/>
  <c r="BQ278" s="1"/>
  <c r="BJ278"/>
  <c r="BP270"/>
  <c r="BQ270" s="1"/>
  <c r="BJ270"/>
  <c r="BP296"/>
  <c r="BQ296" s="1"/>
  <c r="BJ296"/>
  <c r="BP292"/>
  <c r="BQ292" s="1"/>
  <c r="BJ292"/>
  <c r="BP288"/>
  <c r="BQ288" s="1"/>
  <c r="BJ288"/>
  <c r="BP284"/>
  <c r="BQ284" s="1"/>
  <c r="BJ284"/>
  <c r="BP280"/>
  <c r="BQ280" s="1"/>
  <c r="BJ280"/>
  <c r="BP276"/>
  <c r="BQ276" s="1"/>
  <c r="BJ276"/>
  <c r="BP272"/>
  <c r="BQ272" s="1"/>
  <c r="BJ272"/>
  <c r="BP268"/>
  <c r="BQ268" s="1"/>
  <c r="BJ268"/>
  <c r="BH321"/>
  <c r="BP299" l="1"/>
  <c r="BP321"/>
  <c r="BQ321" s="1"/>
  <c r="BJ321"/>
  <c r="BQ299"/>
  <c r="BH300"/>
  <c r="BH301"/>
  <c r="BH302"/>
  <c r="BH303"/>
  <c r="BH304"/>
  <c r="BH305"/>
  <c r="BH306"/>
  <c r="BH307"/>
  <c r="BH308"/>
  <c r="BH309"/>
  <c r="BH310"/>
  <c r="BH311"/>
  <c r="BH312"/>
  <c r="BH313"/>
  <c r="BH314"/>
  <c r="BH315"/>
  <c r="BH316"/>
  <c r="BH317"/>
  <c r="BH318"/>
  <c r="BH319"/>
  <c r="BH320"/>
  <c r="BP318" l="1"/>
  <c r="BQ318" s="1"/>
  <c r="BJ318"/>
  <c r="BP317"/>
  <c r="BQ317" s="1"/>
  <c r="BJ317"/>
  <c r="BP313"/>
  <c r="BQ313" s="1"/>
  <c r="BJ313"/>
  <c r="BP309"/>
  <c r="BQ309" s="1"/>
  <c r="BJ309"/>
  <c r="BP305"/>
  <c r="BQ305" s="1"/>
  <c r="BJ305"/>
  <c r="BP301"/>
  <c r="BQ301" s="1"/>
  <c r="BJ301"/>
  <c r="BP314"/>
  <c r="BQ314" s="1"/>
  <c r="BJ314"/>
  <c r="BP306"/>
  <c r="BQ306" s="1"/>
  <c r="BJ306"/>
  <c r="BP319"/>
  <c r="BQ319" s="1"/>
  <c r="BJ319"/>
  <c r="BP311"/>
  <c r="BQ311" s="1"/>
  <c r="BJ311"/>
  <c r="BP307"/>
  <c r="BQ307" s="1"/>
  <c r="BJ307"/>
  <c r="BP303"/>
  <c r="BQ303" s="1"/>
  <c r="BJ303"/>
  <c r="BP310"/>
  <c r="BQ310" s="1"/>
  <c r="BJ310"/>
  <c r="BP302"/>
  <c r="BQ302" s="1"/>
  <c r="BJ302"/>
  <c r="BP315"/>
  <c r="BQ315" s="1"/>
  <c r="BJ315"/>
  <c r="BP320"/>
  <c r="BQ320" s="1"/>
  <c r="BJ320"/>
  <c r="BP316"/>
  <c r="BQ316" s="1"/>
  <c r="BJ316"/>
  <c r="BP312"/>
  <c r="BQ312" s="1"/>
  <c r="BJ312"/>
  <c r="BP308"/>
  <c r="BQ308" s="1"/>
  <c r="BJ308"/>
  <c r="BP304"/>
  <c r="BQ304" s="1"/>
  <c r="BJ304"/>
  <c r="BP300"/>
  <c r="BQ300" s="1"/>
  <c r="BJ300"/>
  <c r="BH337"/>
  <c r="BQ322" l="1"/>
  <c r="BP337"/>
  <c r="BQ337" s="1"/>
  <c r="BJ337"/>
  <c r="BP322"/>
  <c r="BH323"/>
  <c r="BH324"/>
  <c r="BH325"/>
  <c r="BH326"/>
  <c r="BH327"/>
  <c r="BH328"/>
  <c r="BH329"/>
  <c r="BH330"/>
  <c r="BH331"/>
  <c r="BH332"/>
  <c r="BH333"/>
  <c r="BH334"/>
  <c r="BH335"/>
  <c r="BH336"/>
  <c r="BP332" l="1"/>
  <c r="BQ332" s="1"/>
  <c r="BJ332"/>
  <c r="BP328"/>
  <c r="BQ328" s="1"/>
  <c r="BJ328"/>
  <c r="BP324"/>
  <c r="BQ324" s="1"/>
  <c r="BJ324"/>
  <c r="BP325"/>
  <c r="BQ325" s="1"/>
  <c r="BJ325"/>
  <c r="BP336"/>
  <c r="BQ336" s="1"/>
  <c r="BJ336"/>
  <c r="BP333"/>
  <c r="BQ333" s="1"/>
  <c r="BJ333"/>
  <c r="BP329"/>
  <c r="BQ329" s="1"/>
  <c r="BJ329"/>
  <c r="BP334"/>
  <c r="BQ334" s="1"/>
  <c r="BJ334"/>
  <c r="BP330"/>
  <c r="BQ330" s="1"/>
  <c r="BJ330"/>
  <c r="BP326"/>
  <c r="BQ326" s="1"/>
  <c r="BJ326"/>
  <c r="BP335"/>
  <c r="BQ335" s="1"/>
  <c r="BJ335"/>
  <c r="BP331"/>
  <c r="BQ331" s="1"/>
  <c r="BJ331"/>
  <c r="BP327"/>
  <c r="BQ327" s="1"/>
  <c r="BJ327"/>
  <c r="BP323"/>
  <c r="BQ323" s="1"/>
  <c r="BJ323"/>
  <c r="BH347"/>
  <c r="BP338" l="1"/>
  <c r="BQ338"/>
  <c r="BP347"/>
  <c r="BQ347" s="1"/>
  <c r="BJ347"/>
  <c r="BH339"/>
  <c r="BH340"/>
  <c r="BH341"/>
  <c r="BH342"/>
  <c r="BH343"/>
  <c r="BH344"/>
  <c r="BH345"/>
  <c r="BH346"/>
  <c r="BP341" l="1"/>
  <c r="BQ341" s="1"/>
  <c r="BJ341"/>
  <c r="BP345"/>
  <c r="BQ345" s="1"/>
  <c r="BJ345"/>
  <c r="BP343"/>
  <c r="BQ343" s="1"/>
  <c r="BJ343"/>
  <c r="BP346"/>
  <c r="BQ346" s="1"/>
  <c r="BJ346"/>
  <c r="BP342"/>
  <c r="BQ342" s="1"/>
  <c r="BJ342"/>
  <c r="BP339"/>
  <c r="BQ339" s="1"/>
  <c r="BJ339"/>
  <c r="BP344"/>
  <c r="BQ344" s="1"/>
  <c r="BJ344"/>
  <c r="BP340"/>
  <c r="BQ340" s="1"/>
  <c r="BJ340"/>
  <c r="BH360"/>
  <c r="BP348" l="1"/>
  <c r="BQ348"/>
  <c r="BP360"/>
  <c r="BQ360" s="1"/>
  <c r="BJ360"/>
  <c r="BH349"/>
  <c r="BH350"/>
  <c r="BH351"/>
  <c r="BH352"/>
  <c r="BH353"/>
  <c r="BH354"/>
  <c r="BH355"/>
  <c r="BH356"/>
  <c r="BH357"/>
  <c r="BH358"/>
  <c r="BH359"/>
  <c r="BP359" l="1"/>
  <c r="BQ359" s="1"/>
  <c r="BJ359"/>
  <c r="BP351"/>
  <c r="BQ351" s="1"/>
  <c r="BJ351"/>
  <c r="BP356"/>
  <c r="BQ356" s="1"/>
  <c r="BJ356"/>
  <c r="BP357"/>
  <c r="BQ357" s="1"/>
  <c r="BJ357"/>
  <c r="BP349"/>
  <c r="BJ349"/>
  <c r="BP355"/>
  <c r="BQ355" s="1"/>
  <c r="BJ355"/>
  <c r="BP352"/>
  <c r="BQ352" s="1"/>
  <c r="BJ352"/>
  <c r="BP353"/>
  <c r="BQ353" s="1"/>
  <c r="BJ353"/>
  <c r="BP358"/>
  <c r="BQ358" s="1"/>
  <c r="BJ358"/>
  <c r="BP354"/>
  <c r="BQ354" s="1"/>
  <c r="BJ354"/>
  <c r="BP350"/>
  <c r="BQ350" s="1"/>
  <c r="BJ350"/>
  <c r="BH374"/>
  <c r="BP361" l="1"/>
  <c r="BP374"/>
  <c r="BQ374" s="1"/>
  <c r="BJ374"/>
  <c r="BQ349"/>
  <c r="BQ361" s="1"/>
  <c r="BH362"/>
  <c r="BH363"/>
  <c r="BH364"/>
  <c r="BH365"/>
  <c r="BH366"/>
  <c r="BH367"/>
  <c r="BH368"/>
  <c r="BH369"/>
  <c r="BH370"/>
  <c r="BH371"/>
  <c r="BH372"/>
  <c r="BH373"/>
  <c r="BP367" l="1"/>
  <c r="BQ367" s="1"/>
  <c r="BJ367"/>
  <c r="BP363"/>
  <c r="BQ363" s="1"/>
  <c r="BJ363"/>
  <c r="BP368"/>
  <c r="BQ368" s="1"/>
  <c r="BJ368"/>
  <c r="BP371"/>
  <c r="BQ371" s="1"/>
  <c r="BJ371"/>
  <c r="BP372"/>
  <c r="BQ372" s="1"/>
  <c r="BJ372"/>
  <c r="BP364"/>
  <c r="BQ364" s="1"/>
  <c r="BJ364"/>
  <c r="BP373"/>
  <c r="BQ373" s="1"/>
  <c r="BJ373"/>
  <c r="BP369"/>
  <c r="BQ369" s="1"/>
  <c r="BJ369"/>
  <c r="BP365"/>
  <c r="BQ365" s="1"/>
  <c r="BJ365"/>
  <c r="BP370"/>
  <c r="BQ370" s="1"/>
  <c r="BJ370"/>
  <c r="BP366"/>
  <c r="BQ366" s="1"/>
  <c r="BJ366"/>
  <c r="BP362"/>
  <c r="BQ362" s="1"/>
  <c r="BJ362"/>
  <c r="BH386"/>
  <c r="BP375" l="1"/>
  <c r="BQ375"/>
  <c r="BP386"/>
  <c r="BQ386" s="1"/>
  <c r="BJ386"/>
  <c r="BH376"/>
  <c r="BH377"/>
  <c r="BH378"/>
  <c r="BH379"/>
  <c r="BH380"/>
  <c r="BH381"/>
  <c r="BH382"/>
  <c r="BH383"/>
  <c r="BH384"/>
  <c r="BH385"/>
  <c r="BP378" l="1"/>
  <c r="BQ378" s="1"/>
  <c r="BJ378"/>
  <c r="BP382"/>
  <c r="BQ382" s="1"/>
  <c r="BJ382"/>
  <c r="BP376"/>
  <c r="BQ376" s="1"/>
  <c r="BJ376"/>
  <c r="BP383"/>
  <c r="BQ383" s="1"/>
  <c r="BJ383"/>
  <c r="BP379"/>
  <c r="BQ379" s="1"/>
  <c r="BJ379"/>
  <c r="BP384"/>
  <c r="BQ384" s="1"/>
  <c r="BJ384"/>
  <c r="BP380"/>
  <c r="BQ380" s="1"/>
  <c r="BJ380"/>
  <c r="BP385"/>
  <c r="BQ385" s="1"/>
  <c r="BJ385"/>
  <c r="BP381"/>
  <c r="BQ381" s="1"/>
  <c r="BJ381"/>
  <c r="BP377"/>
  <c r="BQ377" s="1"/>
  <c r="BJ377"/>
  <c r="BH399"/>
  <c r="BP387" l="1"/>
  <c r="BQ387"/>
  <c r="BP399"/>
  <c r="BQ399" s="1"/>
  <c r="BJ399"/>
  <c r="BH388"/>
  <c r="BH389"/>
  <c r="BH390"/>
  <c r="BH391"/>
  <c r="BH392"/>
  <c r="BH393"/>
  <c r="BH394"/>
  <c r="BH395"/>
  <c r="BH396"/>
  <c r="BH397"/>
  <c r="BH398"/>
  <c r="BP398" l="1"/>
  <c r="BQ398" s="1"/>
  <c r="BJ398"/>
  <c r="BP390"/>
  <c r="BQ390" s="1"/>
  <c r="BJ390"/>
  <c r="BP394"/>
  <c r="BQ394" s="1"/>
  <c r="BJ394"/>
  <c r="BP388"/>
  <c r="BQ388" s="1"/>
  <c r="BJ388"/>
  <c r="BP395"/>
  <c r="BQ395" s="1"/>
  <c r="BJ395"/>
  <c r="BP391"/>
  <c r="BQ391" s="1"/>
  <c r="BJ391"/>
  <c r="BP396"/>
  <c r="BQ396" s="1"/>
  <c r="BJ396"/>
  <c r="BP392"/>
  <c r="BQ392" s="1"/>
  <c r="BJ392"/>
  <c r="BP397"/>
  <c r="BQ397" s="1"/>
  <c r="BJ397"/>
  <c r="BP393"/>
  <c r="BQ393" s="1"/>
  <c r="BJ393"/>
  <c r="BP389"/>
  <c r="BQ389" s="1"/>
  <c r="BJ389"/>
  <c r="BQ400" l="1"/>
  <c r="BQ401" s="1"/>
  <c r="BP400"/>
  <c r="BP401" s="1"/>
</calcChain>
</file>

<file path=xl/sharedStrings.xml><?xml version="1.0" encoding="utf-8"?>
<sst xmlns="http://schemas.openxmlformats.org/spreadsheetml/2006/main" count="7269" uniqueCount="1019">
  <si>
    <t>Пролицензированный вид деятельности</t>
  </si>
  <si>
    <t>Финансовый размер обеспечения ФАП на 2022 год</t>
  </si>
  <si>
    <t>Акушерка</t>
  </si>
  <si>
    <t>Медсестра</t>
  </si>
  <si>
    <t>Санитар</t>
  </si>
  <si>
    <t>акушерка,  медицинская сестра</t>
  </si>
  <si>
    <t>санитар</t>
  </si>
  <si>
    <t>ФАП, обслуживающий от 100 до 900 жителей</t>
  </si>
  <si>
    <t>ФАП, обслуживающий от 900 до 1500 жителей</t>
  </si>
  <si>
    <t>ФАП, обслуживающий от 1500 до 2000 жителей</t>
  </si>
  <si>
    <t>ИТОГО</t>
  </si>
  <si>
    <t>Болховский район</t>
  </si>
  <si>
    <t xml:space="preserve">Больше - Чернский </t>
  </si>
  <si>
    <t>лечебное дело, акушерское дело</t>
  </si>
  <si>
    <t xml:space="preserve">Багриновский </t>
  </si>
  <si>
    <t>лечебное дело</t>
  </si>
  <si>
    <t xml:space="preserve">Бориловский </t>
  </si>
  <si>
    <t xml:space="preserve">Герасимовский </t>
  </si>
  <si>
    <t>акушерское дело</t>
  </si>
  <si>
    <t xml:space="preserve">Гнездиловский </t>
  </si>
  <si>
    <t xml:space="preserve">Кобылинский </t>
  </si>
  <si>
    <t>сестринское дело</t>
  </si>
  <si>
    <t xml:space="preserve">Михневский  </t>
  </si>
  <si>
    <t xml:space="preserve">Однолуцкий </t>
  </si>
  <si>
    <t xml:space="preserve">Пальчиковский  </t>
  </si>
  <si>
    <t xml:space="preserve">Репнинский  </t>
  </si>
  <si>
    <t xml:space="preserve">Струковский </t>
  </si>
  <si>
    <t xml:space="preserve">Хуторской  </t>
  </si>
  <si>
    <t xml:space="preserve">Ямской </t>
  </si>
  <si>
    <t>Верховский район</t>
  </si>
  <si>
    <t xml:space="preserve">Васильевский </t>
  </si>
  <si>
    <t xml:space="preserve">Верхне-Залегощенский </t>
  </si>
  <si>
    <t xml:space="preserve">Должанский </t>
  </si>
  <si>
    <t xml:space="preserve">Каменский </t>
  </si>
  <si>
    <t xml:space="preserve">Карповский </t>
  </si>
  <si>
    <t xml:space="preserve">Коньшенский </t>
  </si>
  <si>
    <t xml:space="preserve">Красненский </t>
  </si>
  <si>
    <t xml:space="preserve">Нижне-Жерновский </t>
  </si>
  <si>
    <t xml:space="preserve">Пеньшенский </t>
  </si>
  <si>
    <t xml:space="preserve">Скорятенский </t>
  </si>
  <si>
    <t xml:space="preserve">Прусыновский </t>
  </si>
  <si>
    <t xml:space="preserve">Синковский </t>
  </si>
  <si>
    <t xml:space="preserve">Средненский </t>
  </si>
  <si>
    <t xml:space="preserve">Теляженский </t>
  </si>
  <si>
    <t xml:space="preserve">Троицкий </t>
  </si>
  <si>
    <t xml:space="preserve">Туровский </t>
  </si>
  <si>
    <t>Глазуновский район</t>
  </si>
  <si>
    <t xml:space="preserve">Архангедьский </t>
  </si>
  <si>
    <t xml:space="preserve">Краснослободский </t>
  </si>
  <si>
    <t xml:space="preserve">Ловчиковский </t>
  </si>
  <si>
    <t xml:space="preserve">Нижне-Тагинский </t>
  </si>
  <si>
    <t xml:space="preserve">Сеньковский </t>
  </si>
  <si>
    <t xml:space="preserve">Тагинский </t>
  </si>
  <si>
    <t xml:space="preserve">Техникумовский </t>
  </si>
  <si>
    <t>Дмитровский район</t>
  </si>
  <si>
    <t>Алешинский</t>
  </si>
  <si>
    <t>Березовский</t>
  </si>
  <si>
    <t>Бородинский</t>
  </si>
  <si>
    <t>Долбенкинский</t>
  </si>
  <si>
    <t>Друженский</t>
  </si>
  <si>
    <t>Занерусовский</t>
  </si>
  <si>
    <t>Крупышинский</t>
  </si>
  <si>
    <t>Плосковский</t>
  </si>
  <si>
    <t>Работькевский</t>
  </si>
  <si>
    <t>Рублинский</t>
  </si>
  <si>
    <t>Соломенский</t>
  </si>
  <si>
    <t>Хальзевский</t>
  </si>
  <si>
    <t>Должанский район</t>
  </si>
  <si>
    <t xml:space="preserve">Алексеевский </t>
  </si>
  <si>
    <t xml:space="preserve">Баранчинский </t>
  </si>
  <si>
    <t xml:space="preserve">Вышнеольшанский </t>
  </si>
  <si>
    <t>сестринское дело, лечебное дело</t>
  </si>
  <si>
    <t xml:space="preserve">Дубровский </t>
  </si>
  <si>
    <t xml:space="preserve">Егорьевский </t>
  </si>
  <si>
    <t xml:space="preserve">Знаменский </t>
  </si>
  <si>
    <t xml:space="preserve">Козьма-Демьяновский </t>
  </si>
  <si>
    <t xml:space="preserve">Кудиновский </t>
  </si>
  <si>
    <t xml:space="preserve">Н-Ольшанский </t>
  </si>
  <si>
    <t xml:space="preserve">Никольский модульный </t>
  </si>
  <si>
    <t xml:space="preserve">Рогатинский </t>
  </si>
  <si>
    <t xml:space="preserve">Родниковский </t>
  </si>
  <si>
    <t xml:space="preserve">Успенский </t>
  </si>
  <si>
    <t>Залегощенский район</t>
  </si>
  <si>
    <t>Берёзовский</t>
  </si>
  <si>
    <t>Бортновский</t>
  </si>
  <si>
    <t>Васильевский</t>
  </si>
  <si>
    <t>Верхне-Скворченский</t>
  </si>
  <si>
    <t>Дерновский</t>
  </si>
  <si>
    <t>акушерское дело, лечебное дело</t>
  </si>
  <si>
    <t>Долговский</t>
  </si>
  <si>
    <t>Казарский</t>
  </si>
  <si>
    <t>Котловский</t>
  </si>
  <si>
    <t>Кочетовский</t>
  </si>
  <si>
    <t>Красненский</t>
  </si>
  <si>
    <t>Ломецкий</t>
  </si>
  <si>
    <t>лечебное дело, сестринское дело</t>
  </si>
  <si>
    <t>Нижне-Залегощенский</t>
  </si>
  <si>
    <t>Октябрьский</t>
  </si>
  <si>
    <t>Ольховецкий</t>
  </si>
  <si>
    <t>Павловский</t>
  </si>
  <si>
    <t>Победненский</t>
  </si>
  <si>
    <t>Ржанопольский</t>
  </si>
  <si>
    <t>Сетушинский</t>
  </si>
  <si>
    <t xml:space="preserve">Глотовский </t>
  </si>
  <si>
    <t xml:space="preserve">Ждимирский </t>
  </si>
  <si>
    <t xml:space="preserve">Коптевский </t>
  </si>
  <si>
    <t xml:space="preserve">Красниковский </t>
  </si>
  <si>
    <t xml:space="preserve">Мымринский </t>
  </si>
  <si>
    <t xml:space="preserve">Пешковский </t>
  </si>
  <si>
    <t xml:space="preserve">Селиховский </t>
  </si>
  <si>
    <t>Колпнянский район</t>
  </si>
  <si>
    <t xml:space="preserve">Андреевский </t>
  </si>
  <si>
    <t xml:space="preserve">Карловский </t>
  </si>
  <si>
    <t xml:space="preserve">Краснянский </t>
  </si>
  <si>
    <t>Крутовский  (мод)</t>
  </si>
  <si>
    <t xml:space="preserve">Мисайловский </t>
  </si>
  <si>
    <t xml:space="preserve">Нетрубежский </t>
  </si>
  <si>
    <t xml:space="preserve">Островской </t>
  </si>
  <si>
    <t xml:space="preserve">Тимирязевский </t>
  </si>
  <si>
    <t>Фошнянский  (мод)</t>
  </si>
  <si>
    <t xml:space="preserve">Хутор-Лимовской </t>
  </si>
  <si>
    <t xml:space="preserve">Яковский </t>
  </si>
  <si>
    <t xml:space="preserve">Ярищенский </t>
  </si>
  <si>
    <t>Корсаковский район</t>
  </si>
  <si>
    <t>Большеозерский</t>
  </si>
  <si>
    <t>Власть Труда</t>
  </si>
  <si>
    <t>Новомалиновский</t>
  </si>
  <si>
    <t>Новомихайловский</t>
  </si>
  <si>
    <t>Парамоновский</t>
  </si>
  <si>
    <t>Покровский</t>
  </si>
  <si>
    <t>Спешневский</t>
  </si>
  <si>
    <t>Краснозоренский район</t>
  </si>
  <si>
    <t>Бегичевский</t>
  </si>
  <si>
    <t>Больше-Чернавский</t>
  </si>
  <si>
    <t>Верхне-Любовшенский</t>
  </si>
  <si>
    <t>Малиновский</t>
  </si>
  <si>
    <t>Медвеженский</t>
  </si>
  <si>
    <t>Оревский</t>
  </si>
  <si>
    <t>Протасовский</t>
  </si>
  <si>
    <t>Рахмановский</t>
  </si>
  <si>
    <t>Труновский</t>
  </si>
  <si>
    <t>Успенский</t>
  </si>
  <si>
    <t>Шатиловский</t>
  </si>
  <si>
    <t>Кромской район</t>
  </si>
  <si>
    <t xml:space="preserve">Апальковский </t>
  </si>
  <si>
    <t xml:space="preserve">Атяевский </t>
  </si>
  <si>
    <t xml:space="preserve">Бельдяжский </t>
  </si>
  <si>
    <t xml:space="preserve">Глинский </t>
  </si>
  <si>
    <t xml:space="preserve">Гостомльский </t>
  </si>
  <si>
    <t xml:space="preserve">Гуторовский </t>
  </si>
  <si>
    <t xml:space="preserve">Коровье-Болотовский </t>
  </si>
  <si>
    <t xml:space="preserve">Короськовский </t>
  </si>
  <si>
    <t xml:space="preserve">Кривчиковский </t>
  </si>
  <si>
    <t xml:space="preserve">Кутафинский </t>
  </si>
  <si>
    <t xml:space="preserve">Лысовский </t>
  </si>
  <si>
    <t xml:space="preserve">Макеевский </t>
  </si>
  <si>
    <t xml:space="preserve">Моховской </t>
  </si>
  <si>
    <t xml:space="preserve">Ново-Федотовский </t>
  </si>
  <si>
    <t xml:space="preserve">Речицкий </t>
  </si>
  <si>
    <t xml:space="preserve">Стрелецкий </t>
  </si>
  <si>
    <t xml:space="preserve">Черкасский </t>
  </si>
  <si>
    <t xml:space="preserve">Шаховский </t>
  </si>
  <si>
    <t>Ливенский район</t>
  </si>
  <si>
    <t xml:space="preserve">Барковский </t>
  </si>
  <si>
    <t xml:space="preserve">Березовский </t>
  </si>
  <si>
    <t xml:space="preserve">Вахновский </t>
  </si>
  <si>
    <t xml:space="preserve">Викторовский </t>
  </si>
  <si>
    <t xml:space="preserve">Воротынский </t>
  </si>
  <si>
    <t xml:space="preserve">Вязовицкий </t>
  </si>
  <si>
    <t xml:space="preserve">Вязо-Дубравский </t>
  </si>
  <si>
    <t xml:space="preserve">Горностаевский </t>
  </si>
  <si>
    <t xml:space="preserve">Грязцовский </t>
  </si>
  <si>
    <t xml:space="preserve">Демидовский </t>
  </si>
  <si>
    <t xml:space="preserve">Дутовский </t>
  </si>
  <si>
    <t xml:space="preserve">Екатериновский </t>
  </si>
  <si>
    <t xml:space="preserve">Жеринский </t>
  </si>
  <si>
    <t xml:space="preserve">Здоровецкий </t>
  </si>
  <si>
    <t xml:space="preserve">Зубцовский </t>
  </si>
  <si>
    <t xml:space="preserve">Казанский </t>
  </si>
  <si>
    <t xml:space="preserve">Козьминский </t>
  </si>
  <si>
    <t xml:space="preserve">Круглянский </t>
  </si>
  <si>
    <t xml:space="preserve">Крутовской </t>
  </si>
  <si>
    <t xml:space="preserve">Куначенский </t>
  </si>
  <si>
    <t xml:space="preserve">Ливенский </t>
  </si>
  <si>
    <t xml:space="preserve">Липовецкий </t>
  </si>
  <si>
    <t xml:space="preserve">Моногаровский </t>
  </si>
  <si>
    <t xml:space="preserve">Навесненский </t>
  </si>
  <si>
    <t xml:space="preserve">Никольский </t>
  </si>
  <si>
    <t xml:space="preserve">Норовский </t>
  </si>
  <si>
    <t xml:space="preserve">Окунево-Горский </t>
  </si>
  <si>
    <t xml:space="preserve">Парахинский </t>
  </si>
  <si>
    <t xml:space="preserve">Ревякинский </t>
  </si>
  <si>
    <t xml:space="preserve">Свободно-Дубравский </t>
  </si>
  <si>
    <t xml:space="preserve">Смагинский </t>
  </si>
  <si>
    <t xml:space="preserve">Сосновский </t>
  </si>
  <si>
    <t xml:space="preserve">Теличенский </t>
  </si>
  <si>
    <t>Малоархангельский район</t>
  </si>
  <si>
    <t>Архаровский</t>
  </si>
  <si>
    <t>Гнилоплотский</t>
  </si>
  <si>
    <t>Губкинский</t>
  </si>
  <si>
    <t>Дубовицкий</t>
  </si>
  <si>
    <t>Каменский</t>
  </si>
  <si>
    <t>Ленинский</t>
  </si>
  <si>
    <t>Луковский</t>
  </si>
  <si>
    <t>Советский</t>
  </si>
  <si>
    <t xml:space="preserve">Тиняковский </t>
  </si>
  <si>
    <t>Хитровский</t>
  </si>
  <si>
    <t>Мценский район</t>
  </si>
  <si>
    <t xml:space="preserve">Азаровский </t>
  </si>
  <si>
    <t xml:space="preserve">Алешня </t>
  </si>
  <si>
    <t xml:space="preserve">Анахинский </t>
  </si>
  <si>
    <t xml:space="preserve">Аникановский </t>
  </si>
  <si>
    <t xml:space="preserve">Апалькововский </t>
  </si>
  <si>
    <t>Башкатововский</t>
  </si>
  <si>
    <t>Воинский</t>
  </si>
  <si>
    <t>Гладкинский</t>
  </si>
  <si>
    <t xml:space="preserve">Глазуновский </t>
  </si>
  <si>
    <t>Доброводский</t>
  </si>
  <si>
    <t>Думчинский</t>
  </si>
  <si>
    <t>Жилинский</t>
  </si>
  <si>
    <t xml:space="preserve">Зарощинский </t>
  </si>
  <si>
    <t xml:space="preserve">Мелынский </t>
  </si>
  <si>
    <t xml:space="preserve">Миновский </t>
  </si>
  <si>
    <t xml:space="preserve">Орловские цветы </t>
  </si>
  <si>
    <t xml:space="preserve">Отрадинский </t>
  </si>
  <si>
    <t xml:space="preserve">Подбелевский </t>
  </si>
  <si>
    <t>Подмокринский</t>
  </si>
  <si>
    <t xml:space="preserve">Спасско-Лутовиновский </t>
  </si>
  <si>
    <t xml:space="preserve">Сычевский </t>
  </si>
  <si>
    <t xml:space="preserve">Фарафоновский </t>
  </si>
  <si>
    <t xml:space="preserve">Фроловский </t>
  </si>
  <si>
    <t>Чахинский</t>
  </si>
  <si>
    <t xml:space="preserve">Черемошенский </t>
  </si>
  <si>
    <t>Ядринский</t>
  </si>
  <si>
    <t>Новосильский район</t>
  </si>
  <si>
    <t xml:space="preserve">Воротынцевский </t>
  </si>
  <si>
    <t xml:space="preserve">Глубковский </t>
  </si>
  <si>
    <t xml:space="preserve">Кириковский </t>
  </si>
  <si>
    <t xml:space="preserve">Прудовский </t>
  </si>
  <si>
    <t xml:space="preserve">Селезневский </t>
  </si>
  <si>
    <t xml:space="preserve"> АГЛОС</t>
  </si>
  <si>
    <t>Новодеревеньковский район</t>
  </si>
  <si>
    <t>Благодатский</t>
  </si>
  <si>
    <t>Дубовской</t>
  </si>
  <si>
    <t>Дубровский</t>
  </si>
  <si>
    <t>Журавлиновский</t>
  </si>
  <si>
    <t>Косарёвский</t>
  </si>
  <si>
    <t>Краснооктябрьский</t>
  </si>
  <si>
    <t>Кулешовский</t>
  </si>
  <si>
    <t>Лазавский</t>
  </si>
  <si>
    <t>Моховской</t>
  </si>
  <si>
    <t>Никитинский</t>
  </si>
  <si>
    <t>Никольский</t>
  </si>
  <si>
    <t>Паньковский</t>
  </si>
  <si>
    <t>Пасынковский</t>
  </si>
  <si>
    <t>Старогольской</t>
  </si>
  <si>
    <t>Судбищенский</t>
  </si>
  <si>
    <t>лечебное дело, сестринское дело, акушерское дело</t>
  </si>
  <si>
    <t>Суровской</t>
  </si>
  <si>
    <t>Орловский район</t>
  </si>
  <si>
    <t xml:space="preserve">Альшанский </t>
  </si>
  <si>
    <t xml:space="preserve">Дубово-Рощинский </t>
  </si>
  <si>
    <t>Покровский район</t>
  </si>
  <si>
    <t>Александровский</t>
  </si>
  <si>
    <t>Алексеевский</t>
  </si>
  <si>
    <t>Вепринецкий</t>
  </si>
  <si>
    <t>Верхнежерновский</t>
  </si>
  <si>
    <t>Верхососенский</t>
  </si>
  <si>
    <t xml:space="preserve">Внуковский </t>
  </si>
  <si>
    <t>Вышнетуравецкий</t>
  </si>
  <si>
    <t>Грачевский</t>
  </si>
  <si>
    <t>Гремяченский</t>
  </si>
  <si>
    <t>Даниловский</t>
  </si>
  <si>
    <t>Ивановский</t>
  </si>
  <si>
    <t>Липовецкий</t>
  </si>
  <si>
    <t>Одинцовский</t>
  </si>
  <si>
    <t>Ретинский</t>
  </si>
  <si>
    <t>Сетеневский</t>
  </si>
  <si>
    <t>Смирновский</t>
  </si>
  <si>
    <t>Столбецкий</t>
  </si>
  <si>
    <t>Топковский</t>
  </si>
  <si>
    <t>Тимирязевский</t>
  </si>
  <si>
    <t>Свердловский район</t>
  </si>
  <si>
    <t xml:space="preserve">Барановский </t>
  </si>
  <si>
    <t xml:space="preserve">Богодуховский </t>
  </si>
  <si>
    <t xml:space="preserve">Борисоглебский </t>
  </si>
  <si>
    <t xml:space="preserve">Гостиновский </t>
  </si>
  <si>
    <t xml:space="preserve">Еропкинский </t>
  </si>
  <si>
    <t xml:space="preserve">Кошелевский </t>
  </si>
  <si>
    <t xml:space="preserve">Красноармейский </t>
  </si>
  <si>
    <t xml:space="preserve">Краснорыбницкий </t>
  </si>
  <si>
    <t xml:space="preserve">Плосковский </t>
  </si>
  <si>
    <t xml:space="preserve">Степановский  </t>
  </si>
  <si>
    <t xml:space="preserve">Хотетовский </t>
  </si>
  <si>
    <t>Сосковский район</t>
  </si>
  <si>
    <t xml:space="preserve">Алмазовский </t>
  </si>
  <si>
    <t xml:space="preserve">Алпеевский </t>
  </si>
  <si>
    <t xml:space="preserve">Должонский </t>
  </si>
  <si>
    <t xml:space="preserve">Зябловский </t>
  </si>
  <si>
    <t xml:space="preserve">Лебяженский </t>
  </si>
  <si>
    <t xml:space="preserve">Мураевский </t>
  </si>
  <si>
    <t>Рыжковский</t>
  </si>
  <si>
    <t xml:space="preserve">Хмелевской </t>
  </si>
  <si>
    <t>Троснянский район</t>
  </si>
  <si>
    <t xml:space="preserve">Воронецкий </t>
  </si>
  <si>
    <t xml:space="preserve">Гнилецкий </t>
  </si>
  <si>
    <t xml:space="preserve">Каменецкий </t>
  </si>
  <si>
    <t xml:space="preserve">Ломовецкий </t>
  </si>
  <si>
    <t xml:space="preserve">Малахово-Слободской </t>
  </si>
  <si>
    <t xml:space="preserve">Морозихинский </t>
  </si>
  <si>
    <t>Муравльский</t>
  </si>
  <si>
    <t xml:space="preserve">Мухановский </t>
  </si>
  <si>
    <t xml:space="preserve">Пенновский </t>
  </si>
  <si>
    <t xml:space="preserve">Турейский </t>
  </si>
  <si>
    <t xml:space="preserve">Южный </t>
  </si>
  <si>
    <t>Урицкий район</t>
  </si>
  <si>
    <t>Архангельский</t>
  </si>
  <si>
    <t>Богдановский</t>
  </si>
  <si>
    <t>Бунинский</t>
  </si>
  <si>
    <t>Котовский</t>
  </si>
  <si>
    <t>Луначарский</t>
  </si>
  <si>
    <t>Максимовский</t>
  </si>
  <si>
    <t>Муравлевский</t>
  </si>
  <si>
    <t>Первомайский</t>
  </si>
  <si>
    <t>Себякинский</t>
  </si>
  <si>
    <t>Теляковский</t>
  </si>
  <si>
    <t>Хорошиловский</t>
  </si>
  <si>
    <t>Хотынецкий район</t>
  </si>
  <si>
    <t xml:space="preserve">Аболмасовский </t>
  </si>
  <si>
    <t xml:space="preserve">Алехинский </t>
  </si>
  <si>
    <t xml:space="preserve"> лечебное дело</t>
  </si>
  <si>
    <t xml:space="preserve">Ивановский </t>
  </si>
  <si>
    <t xml:space="preserve">Ильинский </t>
  </si>
  <si>
    <t xml:space="preserve">Краснорябинский </t>
  </si>
  <si>
    <t xml:space="preserve">Кукуевский </t>
  </si>
  <si>
    <t xml:space="preserve">Льговский </t>
  </si>
  <si>
    <t xml:space="preserve">Петровский </t>
  </si>
  <si>
    <t xml:space="preserve">Студеновский </t>
  </si>
  <si>
    <t xml:space="preserve">Хотимль-Кузменковский </t>
  </si>
  <si>
    <t xml:space="preserve">Юрьевский </t>
  </si>
  <si>
    <t>Шаблыкинский район</t>
  </si>
  <si>
    <t xml:space="preserve">Высокинский </t>
  </si>
  <si>
    <t xml:space="preserve">Глыбоченский </t>
  </si>
  <si>
    <t xml:space="preserve">Молодовской </t>
  </si>
  <si>
    <t xml:space="preserve">Муравельненский  </t>
  </si>
  <si>
    <t xml:space="preserve">Навлинский </t>
  </si>
  <si>
    <t xml:space="preserve">Петрушковский </t>
  </si>
  <si>
    <t>Робьенский</t>
  </si>
  <si>
    <t xml:space="preserve">Сельстроевский </t>
  </si>
  <si>
    <t xml:space="preserve">Титовский </t>
  </si>
  <si>
    <t xml:space="preserve">Хотьковский </t>
  </si>
  <si>
    <t xml:space="preserve">Юшковский  </t>
  </si>
  <si>
    <t>Всего по МО</t>
  </si>
  <si>
    <t>* Применение  коэффициентов специфики</t>
  </si>
  <si>
    <t>Наименование района</t>
  </si>
  <si>
    <t xml:space="preserve">Наименование фельдшерско-акушерского (фельдшерского) пункта        </t>
  </si>
  <si>
    <t>Численность обслуживаемого населения ФАП</t>
  </si>
  <si>
    <t xml:space="preserve">Кривцово-Плотский (мод) </t>
  </si>
  <si>
    <t>Георгиевский</t>
  </si>
  <si>
    <t xml:space="preserve">Егорьевский (мод) </t>
  </si>
  <si>
    <t xml:space="preserve">Знаменский (мод) </t>
  </si>
  <si>
    <t>Знаменсий район</t>
  </si>
  <si>
    <t>Гагаринский</t>
  </si>
  <si>
    <t>Голунский</t>
  </si>
  <si>
    <t>Астаховский</t>
  </si>
  <si>
    <t>Наименования населенных пунктов в радиусе обслуживания ФАП</t>
  </si>
  <si>
    <t>Утверждено штатным расписанием (ставок)</t>
  </si>
  <si>
    <t>Фактически занято ставок</t>
  </si>
  <si>
    <t>Количество физических лиц</t>
  </si>
  <si>
    <r>
      <t>Основное место работы</t>
    </r>
    <r>
      <rPr>
        <sz val="12"/>
        <color rgb="FFFF0000"/>
        <rFont val="Times New Roman"/>
        <family val="1"/>
        <charset val="204"/>
      </rPr>
      <t>(ОМР)</t>
    </r>
    <r>
      <rPr>
        <sz val="12"/>
        <color theme="1"/>
        <rFont val="Times New Roman"/>
        <family val="1"/>
        <charset val="204"/>
      </rPr>
      <t>/совместительство</t>
    </r>
    <r>
      <rPr>
        <sz val="12"/>
        <color rgb="FFFF0000"/>
        <rFont val="Times New Roman"/>
        <family val="1"/>
        <charset val="204"/>
      </rPr>
      <t xml:space="preserve">(С) </t>
    </r>
    <r>
      <rPr>
        <sz val="12"/>
        <rFont val="Times New Roman"/>
        <family val="1"/>
        <charset val="204"/>
      </rPr>
      <t>медицинского персонала</t>
    </r>
  </si>
  <si>
    <t>Фактические затраты на содержание ФАП за счет средств ОМС в год (тыс. рублей)</t>
  </si>
  <si>
    <r>
      <t xml:space="preserve">Примечание </t>
    </r>
    <r>
      <rPr>
        <sz val="12"/>
        <color rgb="FFFF0000"/>
        <rFont val="Times New Roman"/>
        <family val="1"/>
        <charset val="204"/>
      </rPr>
      <t xml:space="preserve">(в случае если ФАП не работает, указать причины;                     указать дату ввода нового ФАП)   </t>
    </r>
    <r>
      <rPr>
        <sz val="12"/>
        <color theme="1"/>
        <rFont val="Times New Roman"/>
        <family val="1"/>
        <charset val="204"/>
      </rPr>
      <t xml:space="preserve">         </t>
    </r>
  </si>
  <si>
    <t>медицинский персонал</t>
  </si>
  <si>
    <t>немедицинский персонал</t>
  </si>
  <si>
    <t>заведующий ФАП-фельдшер, акушерка(заведующий ФАП)</t>
  </si>
  <si>
    <t>Всего</t>
  </si>
  <si>
    <t>в т.ч. заработная плата</t>
  </si>
  <si>
    <t>начисления на выплаты по оплате труда</t>
  </si>
  <si>
    <t>оплата работ и услуг</t>
  </si>
  <si>
    <t>в том числе</t>
  </si>
  <si>
    <t>увеличение стоимости основных средств</t>
  </si>
  <si>
    <t>увеличение стоимости материальных запасов</t>
  </si>
  <si>
    <t>уборщик помещений</t>
  </si>
  <si>
    <t>оператор котельной</t>
  </si>
  <si>
    <t>истопник</t>
  </si>
  <si>
    <t>услуги связи</t>
  </si>
  <si>
    <t>коммунальные услуги</t>
  </si>
  <si>
    <t>арендная плата</t>
  </si>
  <si>
    <t>прочие работы, услуги</t>
  </si>
  <si>
    <t>медикаментов и перевязочных средств</t>
  </si>
  <si>
    <t>медицинского инструментария</t>
  </si>
  <si>
    <t>прочих материальных запасов</t>
  </si>
  <si>
    <t>с. Березовец</t>
  </si>
  <si>
    <t>д. Алёшня, д. Бритики, д. Бычки, д. Гусево, д. Заброды, д. Зыбино, д. Малое Очкасово, д. Найденка, д. Новая Жизнь, д. Плаутино, д. Становое, д. Сухарево, п. Ленинский, п. Никольский, с. Бортное, х. Грачёвка</t>
  </si>
  <si>
    <t>д. Васильевка, д. Гвоздяное, д. Орловка</t>
  </si>
  <si>
    <t>с. Верхнее Скворчее</t>
  </si>
  <si>
    <t>д. Дерновка, д. Евланские участки, д. Каменка, д. Новооптушанка, п. Орешник, п. Свобода</t>
  </si>
  <si>
    <t>д. Васильевка, д. Верхние Ожимки, д. Караси, д. Красновидово, д. Новопавлово, д. Сафоново, д. Столбецкое, д. Усово, д. Хрущёвские Дворики, п. Весёлый, с. Долгое</t>
  </si>
  <si>
    <t>д. Ореховка, с. Казарь</t>
  </si>
  <si>
    <t>д. Выгон, д. Голяновка, д. Гундосовка, д.Князевка, д. Котлы, д. Проулок, д.Слобода</t>
  </si>
  <si>
    <t>д. Долы, д. Кочетовка, д. Нагорная</t>
  </si>
  <si>
    <t>Д. Дубровка, д. Суры, п. Затишенский Второй, п. Затишенский Первый, с. Красное</t>
  </si>
  <si>
    <t>д. Весёлая, д. Евтехово, д. Ивань, д. Козинка, д. Кочеты, д.Марьина, д. Паниковец, д. Сергеевка, д. Трехонетово, п. Затишье, п. Липовец, д. Ломцы, п. Ржавец, с. Грачёвка</t>
  </si>
  <si>
    <t>д. Долгая, д. Зобовка, д. Крючки, д. Наумовка, д. Ольшанка, д. Сутолка, д. Тарасовка, д. Хоботиловка, с. Нижняя Залегощь</t>
  </si>
  <si>
    <t>д.Благодатное, д. Калгановка, с. Архангельское</t>
  </si>
  <si>
    <t>д. Алексеевка, д. Красногорье, д. Николаевка, д.Ольховец</t>
  </si>
  <si>
    <t>д. Голдаево, д. Какурино, д. Неплюево, д. Павлово, Д. Ржавец, д. Семёново, д. Соловки</t>
  </si>
  <si>
    <t>д. Алексеевка, д. Желябуга, д. Победное, д. Ракзино, д. Суворово, д. Чижи</t>
  </si>
  <si>
    <t>д. Ржаное, д. Чичерино, д. Шишково, п. Красный Хутор</t>
  </si>
  <si>
    <t>с. Лески, с. Сутуха</t>
  </si>
  <si>
    <t>омр</t>
  </si>
  <si>
    <t>с</t>
  </si>
  <si>
    <t>в т.ч.</t>
  </si>
  <si>
    <t>д.Благодатское,д. Смоленское</t>
  </si>
  <si>
    <t>д.Козловка,д.Муравьевка.д.Подвысокое,д.Раевка,д.Красная Дубрава,д.Бобрик</t>
  </si>
  <si>
    <t>д.Дубровка,д.Новолутавиново,д.Плоское</t>
  </si>
  <si>
    <t>д.Дементьевка,д.Васильевка</t>
  </si>
  <si>
    <t>с.Косарево,д.Логовая</t>
  </si>
  <si>
    <t>с.Красный Октябрь</t>
  </si>
  <si>
    <t>д.Кулеши,д.Корсеевка</t>
  </si>
  <si>
    <t>с.Лазавка</t>
  </si>
  <si>
    <t>с.Моховое,д.Карнади</t>
  </si>
  <si>
    <t>п.Михайловка, д.Старая Барановка,д.Фроловка</t>
  </si>
  <si>
    <t>с.Никольское,д.Ветчинкино</t>
  </si>
  <si>
    <t>с.Паньково,д.Красное Озеро</t>
  </si>
  <si>
    <t>д.Пасынки,д,д.Ртищево,д.Сергеевка,д.Гоголь</t>
  </si>
  <si>
    <t>с.Старогольское,д.Гордоново,д.Серебряный Колодец</t>
  </si>
  <si>
    <t>с.Судбище,д.Рогачевка,д.Красная Нива,д.Домны,д. Залесное</t>
  </si>
  <si>
    <t>д.Суры,д.Долы.д.Курдяевка</t>
  </si>
  <si>
    <t>ОМР</t>
  </si>
  <si>
    <t>С</t>
  </si>
  <si>
    <t>с.Высокое,д Новоселки,</t>
  </si>
  <si>
    <t>с.Герасимово,д Водоцкое Городище,с Гавриловское, д.Ивановка,д.Какуренка,с Климово</t>
  </si>
  <si>
    <t>д.Рядовичи,с Глыбочка</t>
  </si>
  <si>
    <t>с.Молодовое,д Софиевка,д.Жулино,д.Белоусовка,п.Ржавец, с Ячное.</t>
  </si>
  <si>
    <t>с.Муравельник, д Ивановка</t>
  </si>
  <si>
    <t>с.Навля,п Лесничество,п Широкий, д Смородиновка,п Алексеевский</t>
  </si>
  <si>
    <t>д.Косуличи,с Петрушково,д Яблочково</t>
  </si>
  <si>
    <t>с.Робье,д Бычанец,</t>
  </si>
  <si>
    <t>п.Сельстрой, д.Яхонтово,д.Кремль,с.Семеновка,д.Кривошеево,д.Маговка,д.Дюкарево</t>
  </si>
  <si>
    <t>с.Титово,п.Доброволец</t>
  </si>
  <si>
    <t>с.Хотьково,д.Окаленка,д.Башкирево</t>
  </si>
  <si>
    <t>с.Юшково,д Натальино,д Воробьевка</t>
  </si>
  <si>
    <t>Большие Озерки,Коты,Малые Озерки</t>
  </si>
  <si>
    <t>д.Нечаево, д.Прудки, д.Яршево</t>
  </si>
  <si>
    <t>Верхний Рог,Гагаринский Хутор,Заверская Слобода,Козлово,Мельничная Слобода,Новопетровский</t>
  </si>
  <si>
    <t>Бредихино,Малая Авдеевка,Малиново-Заречье,Малиново-Нагорное,Новомалиново</t>
  </si>
  <si>
    <t>Александровка,Васильчиков,Новомихайловка</t>
  </si>
  <si>
    <t>д.Парамоново, д.Софийские Выселки</t>
  </si>
  <si>
    <t>Брандровка,Данилово,Киселево,Красная Дубрава,Лебедевка,Страховка,Ульяновка,Успеновка,Шелепинка</t>
  </si>
  <si>
    <t>Александров,Вознесенское,Войново,Глинище,Глотово,Голянка,Гринев,Малое Теплое,Образцово,Панарино,Решетово,Спешнево,Хохловка,Шамов</t>
  </si>
  <si>
    <t>с. Архангельское, с. Никольское, д. Очки, п. Соревнование</t>
  </si>
  <si>
    <t>с. Красная Слободка, п. Культурная Посадка, д. Панская, с. Сабурово, д. Трубицино, п. Ясная Поляна</t>
  </si>
  <si>
    <t>д. Ловчиково, д. Глебово, п. Глебовский, д. Шушерово</t>
  </si>
  <si>
    <t>с. Тагино, п. Ясная Поляна, с. Подолянь, п. Красная Заря</t>
  </si>
  <si>
    <t>с. Сеньково, д. Чермошное, д. Новый хутор, п. Красная Горка, д. Малые Бобрики</t>
  </si>
  <si>
    <t>п. Веселый, д. Захаровка, п. Золотая Поляна, п. Тагинский</t>
  </si>
  <si>
    <t>п. Техникумовский</t>
  </si>
  <si>
    <t>Алешинка, Талдыкино, Балдыж, Промклево</t>
  </si>
  <si>
    <t>Березовка, Девятино, Власовка</t>
  </si>
  <si>
    <t>Бородино, Лысое, Островск</t>
  </si>
  <si>
    <t>Долбенкино, Артель- Труд , Озерки</t>
  </si>
  <si>
    <t>Дружно,Поповка, Вечерняя Заря, Пальцево, Белочь</t>
  </si>
  <si>
    <t>Знерусовский, Аношенка, Владимирский</t>
  </si>
  <si>
    <t>Крупышино , Брусовец, Волобуево,Чувардино</t>
  </si>
  <si>
    <t>Плоское, Кучеряявка, Апойково</t>
  </si>
  <si>
    <t>Работьково</t>
  </si>
  <si>
    <t>Рублино, Лукено</t>
  </si>
  <si>
    <t>Соломино ,Бычки, Васильевка, кастобобровка</t>
  </si>
  <si>
    <t>Хальзево, Авилово</t>
  </si>
  <si>
    <t>с.Большая Чернь, д.Скородумка, д.Рожкова, д.Ветловка, п.Вишневский, д.Криуша, д.Колонтаева, п.Богословский</t>
  </si>
  <si>
    <t>с.Фатнево, п.Введенский, п.Лазный, с.Чегодаево, д.Тросна, д.Чаплыгина, п.Перцевский, с.Городище, с.Кривцово, д.Кишкино, п.Новая Деревня, д.Невструева, с.Багриново, д.Сивкова</t>
  </si>
  <si>
    <t>с.Борилово, д.Малая Кутьма, п.Баевский, д.Сухачёва</t>
  </si>
  <si>
    <t>д.Архипова, д.Антипова, д.Близна, д.Близненские дворы, д.Герасимова, д.Меркулова, д.Шпилева, д.Сиголаева, п.Чекряк, д.Уланова, п.Пробуждение, п.Выгоновский</t>
  </si>
  <si>
    <t>п.Алексеевский, с.Гнездилово, с.Алешня, с.Шумово, д.Бабенка, д.Павлова, д.Чертовая, п.Можок, п.Цветочная Балка, д.Асеева, д.Булгакова. п.Воскресенский, п.Казанский. Д.Кудинова, д.Хохолева, д.Скупшинина, д.Хожайнова, п.Буденный, п.Житные дворы, д.Конское</t>
  </si>
  <si>
    <t>д.Черногрязка, д.Лыкова. С.Кобылино, п.Петропавловский, д.Королёвка, д.Наседкина, д.Онсина, с.Григорово, п.Ясная Поляна, п.Никольский, п.Кузнецовский, с.Покровское, д.Грачи, д.Сидоровка</t>
  </si>
  <si>
    <t>п.Щербовский, д.Красная Лохань, д.Ушакова, д.Китаева, д.Сивкова, п.Архангельский, с.Щербово, д.Михнева, п.Красное Знамя, д.Зубари, д.Богданова, п.Красный Клин, с.Пально, п.Калинина</t>
  </si>
  <si>
    <t>с.Однолуки, д.Бекетова, д.Васькова, п.Дичков, д.Кочерева, д.Лутовинова, д.Макеева, д.Мартыновка, п.Равнина, с.Спешнево, д.Тимонова, д.Липовка, п.Покровский Спиртзавод</t>
  </si>
  <si>
    <t>д.Пальчикова, д.Хомякова, д.Курасова, д.Крутогорье, д.Хмелевая</t>
  </si>
  <si>
    <t>с.Репнино, д.Бушнева, п.Ряплово, с.Морозово, д.Блошня, п.Слободка, п.Новогеоргиевский</t>
  </si>
  <si>
    <t>д.Арнаутова, п.Бессоновский, п.Владимирский, д.Дулебина, д.Кулешова, п.Новогеоргиевский, с.Струково, д.Сухочева, д.Шемякина, д.Щигры, п. Щигровский Второй, п.Щигровский Первый, п.Струковский Первый, д.Орс, п.Уткин</t>
  </si>
  <si>
    <t>с.Середичи, д.Снегирёва, д. Нижняя Радомка, с.Лунёво, п.Светлая Заря, с.Чернь-Пальчиково, д.Шарихина, с.Войново, п.Новоникольский, д.Хутор, д.Лучки, п.Новый Свет, д.Верхняя Радомка, п.Ивановский, д.Плоская, д.Рогозина</t>
  </si>
  <si>
    <t>с.Кривчее, с.Дмитровское, п.Крещенский, д.Будолбина, с.Хотетово, п.Никитский, п.Крыловский, сл.Верхняя Монастырская, сл.Ямские Выселки, д.Козюлькина, п.Успенский, д.Есина, д.Рог</t>
  </si>
  <si>
    <t>Хуторской ФАП длительное время находился на ремонте</t>
  </si>
  <si>
    <t>с. Воронец, д. Лебедиха, п. Лужок, хутор Надежда, пос. Шейка</t>
  </si>
  <si>
    <t>с. Гнилец</t>
  </si>
  <si>
    <t>д. Каменец, с. Горчаково, пос. Кулига</t>
  </si>
  <si>
    <t>с. Ломовец</t>
  </si>
  <si>
    <t>д. Свапские Дворы, д. Крапивка, с. Турьи, д. Чермошное, д. Ветренка ,д. Редогощь, пос. Троицкий, пос. Покровскиий, с. Высокое, д. Слободка, пос. Колычевский, пос Студенецкий, с. Студенок</t>
  </si>
  <si>
    <t xml:space="preserve">д. Саковнинки, д. Козловка, д. Сомово, д. Нижняя Морозиха, д. Средняя Морозиха, д. Верхняя Морозиха </t>
  </si>
  <si>
    <t>пос. Александровский, пос. Алмазовский, пос. Дегтярный, д. Измайлово, д. Масловка, пос. Могилёвский, с. Муравль, д. Обыдёнки, д. Рудово, пос. Мишкинский, пос. Соложенки</t>
  </si>
  <si>
    <t>д. Верхнее Муханово, с. Жерновец, д. Козловка, д. Нижнее Муханово, д. Нижняя Слободка, д. Тугарино, д. Чернодье</t>
  </si>
  <si>
    <t>д. Берёзовка, с.Никольское</t>
  </si>
  <si>
    <t xml:space="preserve">пос. Рождественский, д. Бырдинка, пос. Вечерняя Заря, д. Змеёвка, пос. Илюхинский, д. Красный Клин, с. Пенно-Бырдино, с. Пенно-Удельное, с. Рождественское, д. Фроловка, д. Чичирино, д. Чистые Бугры </t>
  </si>
  <si>
    <t>д. Соборовка, д. Турейка, пос. Бобриик</t>
  </si>
  <si>
    <t>пос. Красноармейский, д. Павлово, с. Малахова Слобода, д. Лопухинка</t>
  </si>
  <si>
    <t>с. Васильевка, п. Васильевский, п. Головинка,   п. Грачевка, д. Елагино, д. Ивановка, д. Крутое,  д. Кутузовка. Д. Малый Синковец, п. Михайловский, п. Причистенка, п. Толстовка</t>
  </si>
  <si>
    <t>с. В-Залегощь,</t>
  </si>
  <si>
    <t>д. Грязное, д. Дмитриевка, д. Долгоед. Круглое, д. Моховое, д. Покровская,д. Раевка, д. Семеновка</t>
  </si>
  <si>
    <t>лечебное дело , акушерское дело</t>
  </si>
  <si>
    <t>д. Ворогушино, с. Каменка</t>
  </si>
  <si>
    <t>д. Карповка, д. Массали, д. Степановка, с. Сухотиновка, п. Миллионный</t>
  </si>
  <si>
    <t>д, Алексеевка,хутор Архангельский, д.Бобровка,  д.Большая Дорога,д. Головище, д. Желтухино, д.Колчанка, с. Коньшино,п. Кубань, д.Львовка,д.  Малый Кривец ,д. Новая, д. Свидеровка, д. Сидоровка, д. Татарский Брод, д. желевая Дубрава</t>
  </si>
  <si>
    <t>с. Красное, п. Ленинский, д. Юдинка</t>
  </si>
  <si>
    <t>п. Булгаровка, д. Калчанка,  п, Каменный, д. Капитановка , с. Ровнец, п. Приволье, д. Огороженое, с. Н- жерновец</t>
  </si>
  <si>
    <t>д. Стрелка, д. юрты Ливенские, д.Юрты Н-Жерновские, д. Новая, с. Пеньшино</t>
  </si>
  <si>
    <t>с. Скорятино</t>
  </si>
  <si>
    <t>д. Березовец,  д. Мочилы, д. Н. Мочилы, д. Прусынок</t>
  </si>
  <si>
    <t>д. Б. Синковец,  д. Федоровка</t>
  </si>
  <si>
    <t>с. Среднее</t>
  </si>
  <si>
    <t>п. Кручь, с. Теляжье</t>
  </si>
  <si>
    <t>д. Лимовое, д. Старшино,с. Троицкое</t>
  </si>
  <si>
    <t>с. Дичня, п. Колодецкий, д. Туровка, д. Кубановка</t>
  </si>
  <si>
    <t xml:space="preserve">д. Бегичево </t>
  </si>
  <si>
    <t>с. Б-Чернава, д. Танеевка, д.Горки</t>
  </si>
  <si>
    <t>с. Верхняя Любовша, д.Павловка</t>
  </si>
  <si>
    <t xml:space="preserve">с. Малиново </t>
  </si>
  <si>
    <t>с. Медвежье д. Кукуй</t>
  </si>
  <si>
    <t>с. Орево, д. Мартыновка, д. Карасевка, д.Каменка</t>
  </si>
  <si>
    <t>с. Покровское , дер Березовка, д Сойминово</t>
  </si>
  <si>
    <t>д.Протасово, дер Карпово, д.Щербачи</t>
  </si>
  <si>
    <t>д.Зверево-Бакулино, д. Золотухино, д.Ивановка, д.Короткое, д.Соловьевка, д.Рахманово, д.Подлесное</t>
  </si>
  <si>
    <t>п. Ключики, п.Юры, п.Вольный, д.Труново, д.Будские,д.Крапивенка, д.Брусенцово, д.Рахмановка.</t>
  </si>
  <si>
    <t xml:space="preserve">с.Пол-Успенье, пос Кавказ, д Пушкино, д. Коровенка </t>
  </si>
  <si>
    <t xml:space="preserve">с. Шатилово </t>
  </si>
  <si>
    <t>с. Архарово, д. Нижнее Архарово, д. Мишково, д. Залипаевка, п. Беловский, д. Федоровка, д. Бобылевка</t>
  </si>
  <si>
    <t>с. Гнилая Плота,д. Языково, д. Аладьево,д. Прозорово, д. Упалое Первое, д. Упалое Второе</t>
  </si>
  <si>
    <t>д. Арнаутова, д. Ясная Поляна, д. Белозеровка, д. Кошелевка, с. Губкино</t>
  </si>
  <si>
    <t>с. Дубовик, д.Мартюхино, д. Писарево, д. Покровское, д. Юдино</t>
  </si>
  <si>
    <t>д. Каменка, д. Петровка</t>
  </si>
  <si>
    <t>с. Никольское, д. Елизаветино, д. Верхняя гнилуша, д. Александровка</t>
  </si>
  <si>
    <t>с. Луковец, п. Рогатый, д. Кузнечик Первый, д. Кузнечие Второй, п. Плещеевский завод, д. Ладыгино, д. Кобзево, п. Жареный, п. Коновик, п. Прилепы</t>
  </si>
  <si>
    <t>п. Новая Стройка, д. Гриневка, с. Протасово, д. Семеновка, д. Павловка</t>
  </si>
  <si>
    <t>д. Бузулук, п. станция Малоархангельск</t>
  </si>
  <si>
    <t>д. Вторая Ивань, с. Хитрово, с. Хмелевое</t>
  </si>
  <si>
    <t>с. Альшань,              д. Альшанские выселки,                      д.  Большая Фоминка</t>
  </si>
  <si>
    <t>Баклановский</t>
  </si>
  <si>
    <t>д. Булгаково,            с. Бакланово,         п. Муравейник,         д. Поветкино,         с. Спасское,                д. Широкая Кулига</t>
  </si>
  <si>
    <t>Белоберезовский</t>
  </si>
  <si>
    <t>п. Белоберезовский, д.Неполодь,               д. Паньково, п.Соловецкий</t>
  </si>
  <si>
    <t>Биофабрика</t>
  </si>
  <si>
    <t>п. Биофабрика</t>
  </si>
  <si>
    <t>Больше-Куликовский</t>
  </si>
  <si>
    <t>с.Большая Куликовка, д.Лесная</t>
  </si>
  <si>
    <t>Булановский</t>
  </si>
  <si>
    <t>д.Булановка, д.Касьяновка, д.Коневка,.п.Леснойп.Стальной Конь</t>
  </si>
  <si>
    <t>Голохвстовский</t>
  </si>
  <si>
    <t>д.Голохвастово,       д. Нестерово,         п. Повляевы Дворы, с. Путимец,                  д. Толубеево, п.Хомутовские Выселки</t>
  </si>
  <si>
    <t>п. Александровский, д.Глазово,                д. Арсеньево             д.Дубовая Роща       п. Крутовский          д.Полозово              д.Распоповские Дворы</t>
  </si>
  <si>
    <t>д.Жилино</t>
  </si>
  <si>
    <t>Зареченский</t>
  </si>
  <si>
    <t>п. Зареченский          п. Орлик                   д. Сухая Орлица</t>
  </si>
  <si>
    <t>Истоминский</t>
  </si>
  <si>
    <t>д. Истомино               д .Брусенцово            д. Новотроицкое</t>
  </si>
  <si>
    <t>Калининский</t>
  </si>
  <si>
    <t xml:space="preserve">д. Азаровка              п.Заря                      с. Калинино             д.Карпово                д.Кулешовка            д.Козиновка                п.Наборный              д.Леонтьево              д.Становое               д.Топкое                   </t>
  </si>
  <si>
    <t>Краснозвезденский</t>
  </si>
  <si>
    <t>д.Александровка      д. Бакино                 д.Домнино               с.Знаменское           п.Красная Звезда      п.Карповский           д.Липки                   д.Сорокино              п.Семендяевский             д.Шишкино              д.Шамардино</t>
  </si>
  <si>
    <t>Куликовский</t>
  </si>
  <si>
    <t>д. Ананьевка            д. Грачевка              д. Гуреевка            п. Куликовский           п. Телецентр</t>
  </si>
  <si>
    <t>Лавровский</t>
  </si>
  <si>
    <t>с. Дубовик                        д. Козлы                  с. Лаврово                    д. Малая Фоминка                д. Паньково</t>
  </si>
  <si>
    <t>Ломовецкий</t>
  </si>
  <si>
    <t xml:space="preserve">д.Ботавино               д.Заречная               д.Какуренка               с.Ломовец               с. Паслово               д.Шепино              </t>
  </si>
  <si>
    <t>Лошаковский</t>
  </si>
  <si>
    <t>д. Зыково                 д. Киреевка               д. Лошаково              д. Некрасовка              д. Никуличи              д. Спесивцево           п. Шиловский</t>
  </si>
  <si>
    <t>Масловский</t>
  </si>
  <si>
    <t>д.Бобровка               с.Маслово               п.Пятницкий             д. Щучье</t>
  </si>
  <si>
    <t>Мало-Куликовский</t>
  </si>
  <si>
    <t>д.Малая Куликовка   д.Башковка              д.Жуковка                д.Стишь                    д.Пугачевка</t>
  </si>
  <si>
    <t>Моховицкий</t>
  </si>
  <si>
    <t>д.Долбилово             д.Масальская            д.Моховица              д. Шимякино</t>
  </si>
  <si>
    <t>Наугорский</t>
  </si>
  <si>
    <t>д.Боотовские Дворы д.Болотово               д.Евдокимово           п.Зеленый                д.Селихово               п.Южный</t>
  </si>
  <si>
    <t>Нижне-Лужанский</t>
  </si>
  <si>
    <t>д.Нижняя Лужна       п.Красный Октябрь</t>
  </si>
  <si>
    <t>Ново-Дмитровский</t>
  </si>
  <si>
    <t>д .Новодмитровка     д.Новая Деревня      д.Семендяево           д.Хутор Ильинский</t>
  </si>
  <si>
    <t>Новоселовский</t>
  </si>
  <si>
    <t>п. Вязковский д.Мерцалово            д. Новоселово          д. Распопово            д.Труфановоо         д.Овражная              д.Цветынь</t>
  </si>
  <si>
    <t>Образцовский</t>
  </si>
  <si>
    <t>д.Булгаковские Горки                      д.Образцово</t>
  </si>
  <si>
    <t>Паюсовский</t>
  </si>
  <si>
    <t>д.Альяное                 п.Зареченский          п.Кулига                  д.Малеевка               д.Малиновка            с.Паюсово  д.Шумово</t>
  </si>
  <si>
    <t>Платоновский</t>
  </si>
  <si>
    <t xml:space="preserve">д.Большая Булгаково               д.Большая Рябцево   п.Булгаковский       д.Вязки                    п.Вязки                    д.Верхняя Калиновка д.Лука Журавинка   д.Лунево                 д. Малая Булгаково     д.Медведево            д.Нижняя Калиновка п.Наримановский     с. Платоново            д.Парахино             д.Снецкая Лука   </t>
  </si>
  <si>
    <t>Сабуровский</t>
  </si>
  <si>
    <t>п.Красный Сабуровец                п.Круглый                п.Малая Саханка       с.Сабурово               д.Сабуровские Выселки</t>
  </si>
  <si>
    <t>Сретенский</t>
  </si>
  <si>
    <t>д.Борзенково           п.Буян                       д.Верхняя Стишь      д.Герасимовка          д.Михайловка          д.Молчановка          д.Ржавец                 д.Хутор Средний</t>
  </si>
  <si>
    <t>Становской</t>
  </si>
  <si>
    <t>д.Золотилово            д.Высокое                д.Ивановское           д.Казначеево           Новая Слободка       д.Становое               д. Хутор Яички</t>
  </si>
  <si>
    <t>Тайнинский</t>
  </si>
  <si>
    <t>п Лыковский     д.Тайное</t>
  </si>
  <si>
    <t>Усть-Рыбницкий</t>
  </si>
  <si>
    <t>п.Вятский Пассад      д.Гать                      д.Кулики                 д.Нижний Хутор      д.Ставцево               д.Усть-Рыбница</t>
  </si>
  <si>
    <t>Хардиковский</t>
  </si>
  <si>
    <t>д.Леженки               д.Мостки                 д.Ольховец             д.Овсянниково        д.Старцево               д. Хардиково</t>
  </si>
  <si>
    <t>Дьячье, Заречье, Новокаменка, Подчёрное, Слободка, Сомово, Троицкое, Хутор Степь</t>
  </si>
  <si>
    <t>Ермолаево, Жидкое, Кофаново, Кривая Лука, Крутая Гора, Лукьянчиково, Малая Рябцева, Мрачёв Брод, Сеножать, Ступишино, Черемисино</t>
  </si>
  <si>
    <t>Большая Деревня, Дмитровка, Карпова, Радищево, Смычка, Франтихин, Хитрово</t>
  </si>
  <si>
    <t>Борнякова, Жукова, Зарощенский, Клеймёново, Кулига, Нелюбова, Плаутино, Пронина, Хутор</t>
  </si>
  <si>
    <t>Большевик, Большие Озерки, Гавриловская, Жиляева, Ивановский, Каменка, Красная Горка, Михайловский, Полозовские Дворы, Фандеева</t>
  </si>
  <si>
    <t xml:space="preserve">д. Аниканово, д. Волобуево, п. Красный, д. Озеривля,д. Пятино, п. Рассвет, д. Рогозин  Колодец, д. Сторожевое, д. Счастливка, д. Торкуновка, п. Ивановский </t>
  </si>
  <si>
    <t>д. Глазуново, д. Бабенково Первое, д. Сомово, д. Знаменка, д. Глинское, п. Дружный,  п. Филипповский,п. Морозовский, п. Нечаевский.</t>
  </si>
  <si>
    <t>д. Власово, д. Гладкое, д. Долгое, д. Зеленый Дубок,с. Ломи-Полозово, д. Никольское, д. Плесеево, д. Шейново</t>
  </si>
  <si>
    <t>д. Жилино, д. Большое Лыково, д. Гантюрево, д. Чичерино, 
д. Красная Горка, д. Михайлов  Брод.</t>
  </si>
  <si>
    <t>д. Нижняя Зароща, д. Верхняя Зароща, д. Сомово, п. Заречье, д. Знаменка</t>
  </si>
  <si>
    <t>д. Подберёзово, п. Лужки, д. Крыцино, д. Гамаюново,д. Хальзево, д. Холодково, д. Студенец</t>
  </si>
  <si>
    <t>д. Большая Каменка, д. Малая Каменка, д. Кренино,д. Лопашино, п. Конев.</t>
  </si>
  <si>
    <t xml:space="preserve">д. Шашкино, д. Миново, д. Марс, д. Вороново </t>
  </si>
  <si>
    <t>с. Спасское – Лутовиново, д. Бастыево, д. Гнеушево,д. Гущино, п. Гущинский, д. Меркулово, д. Прудище, д. Шеламово,  п. Передовик, п. Зелёный холм, п. Десятый октябрь, п. Прудищенский, д. Катушищево</t>
  </si>
  <si>
    <t>д. Жилинково, д. Толмачёво, д. Хомутово, д. Приволье, д. Руднево, п. Серебряный, д. Фарафоново, д. Поветкино</t>
  </si>
  <si>
    <t>п. Цветочный, д. Лехановка, п. Красный Октябрь</t>
  </si>
  <si>
    <t>д. Кузнецовка,   д. Дробышево, д. Фроловка, д. Сухая Зуша, д. Выскребенково, д. Малое Алисово</t>
  </si>
  <si>
    <t>с. Черемошны, п. Круглик, д. Королёвка, д. Студимля,д. Журавинка, д. Севрюково, д. Самохин Луг</t>
  </si>
  <si>
    <t>д. Алешня, д.Богданово,д. Бугры, д.Байдино,д. Горбунцово, п.Братский,хутор Одинок, п. Победа</t>
  </si>
  <si>
    <t>д. Апальково, д.Волобуево,д.Городище, д. Глебово,д.Б.Круглица, д. Каменка,д. Нарыково, д. Пахомово, п. Рекорд, д.Слобода,
 д.Харчиково, д.Чупахино,д. Шумово, д. Жердево,д. Цуриково, п. Гостево,д. Деменино, д.Коськово,д. Лукьяново, д.Савенково, д.Башкатово ул.Школьная  ,ул.Молодежная</t>
  </si>
  <si>
    <t>д.Башкатово: д.Башкатово:, ул.Лесная, ул. Садовая, ул.Центральная ,ул.Почтовая., д. Богатищево,п. Гостевский</t>
  </si>
  <si>
    <t>д. 1 Воин, д.2Воин,д.3Воин,д.Дворики, д.Железница,д.Константиновка,д.Красный Хутор,д.Сергиевское,сан.Войново,д.Болотово,д.Каменево,д.Овчух, д.Петровка</t>
  </si>
  <si>
    <t>д.Добрая Вода, д.Грачики</t>
  </si>
  <si>
    <t>д.Малое Думчино,д.Большое Думчино,п.Нововолковский,д.Подмокрое, д.Ильково,д.Головлево</t>
  </si>
  <si>
    <t>д.Бараново,д.Мелынь,п.Прогресс,д.Стрельниково, д.Тросное,д.Хаустово,д.Хапово</t>
  </si>
  <si>
    <t>д.Буравленки, п.Валуйский,п.Заречная Ферма,д.Кикино,д.Лисица, д.Нарышкино,д.Ст.Отрада, д. Ярыгино</t>
  </si>
  <si>
    <t>Д.верхние Прилепы,Д. Нижние Прилепы,Д.Дмитриевка, д.Лыково-Бухово, с. Подбелевец,П. Синяевский, д.Новоселки</t>
  </si>
  <si>
    <t>д.Волково, д.Шейново,д. Воля, п.Слобода,д.Зеленая Роща</t>
  </si>
  <si>
    <t>д. Сычи, д.Большой Одинок,д.Изоткино, д.Арсеньево,д. Кобяково, д.Панама</t>
  </si>
  <si>
    <t>д.Чахино, д.Подполовецкое,д.Богданчики, д.Пятово,д.Цыгановка,д.Бутики,п.Соборный, д.Рябиновка,д.Пятиновка,п.Афанасьевский</t>
  </si>
  <si>
    <t>д.Ядрино,п. Красный Борец,п. Казанский</t>
  </si>
  <si>
    <t>д.Азарово, д.Слободка,д.Смородинка, п.Мужицкий,д. Гаврилец, п.Доброводский 2</t>
  </si>
  <si>
    <t>д. Пробуждение, д. Гуторово, д. Анахино, д. Тиганово, д. Подчернево,  д. Разинкино,  д. Кокуренково.</t>
  </si>
  <si>
    <t>с.Алекссевка, с.Грачевка, с.Прибыткино</t>
  </si>
  <si>
    <t>с.Баранчик</t>
  </si>
  <si>
    <t>с.В-Ольшаное, п.Студеное, с.Студеное</t>
  </si>
  <si>
    <t>д.Дубровка, с.Шолохово, с.Рождественское</t>
  </si>
  <si>
    <t>д.Егорьевка, д.Кассоржа, д.Иваненково, д.Петровка, д.Ханыки, д.Кириловка, д.Запуски, д.Марат</t>
  </si>
  <si>
    <t>с.Знаменское, с.Короткий колодезь, п.Обороновка</t>
  </si>
  <si>
    <t>с.К-Демьяновское, с.Александровка, п.Марковский</t>
  </si>
  <si>
    <t xml:space="preserve">с.Кр-Плота, д..Прудки, </t>
  </si>
  <si>
    <t xml:space="preserve">с.Кудиново, д.Рогово, д.Донец, д.Новотроицкое, </t>
  </si>
  <si>
    <t>с.Н-Ольшаное</t>
  </si>
  <si>
    <t>с.Никольское, д.Марьино, д.Андреяновка, д.Новосергеевка</t>
  </si>
  <si>
    <t>с.Рогатик, д..Степановка, п. Советский</t>
  </si>
  <si>
    <t>с.Калиновка</t>
  </si>
  <si>
    <t>с.Успенское, с.Воробьевка, с.Выгон</t>
  </si>
  <si>
    <t>д. Барановка</t>
  </si>
  <si>
    <t xml:space="preserve">д. Богодухово,д. Васильевка,д. Михайловка,д. Алисово
</t>
  </si>
  <si>
    <t xml:space="preserve">с. Борисоглебское
  д. Шамшино
п. Лисий
ст. Куракино
</t>
  </si>
  <si>
    <t xml:space="preserve">п. Петровский
д. Гостиново
д. Гагаринка
д. Давыдово
д. Соколаевка
</t>
  </si>
  <si>
    <t>с.Знаменское</t>
  </si>
  <si>
    <t xml:space="preserve">д. Егорьевка
п. Хорошевский
</t>
  </si>
  <si>
    <t xml:space="preserve">д. Еропкино Большак
д. Еропкино Боковое
д. Тагино
</t>
  </si>
  <si>
    <t xml:space="preserve">с. Козьминское
с. Троицкое
д. Беклемище
д. Глебово
д. Слобода
</t>
  </si>
  <si>
    <t xml:space="preserve">д. Кошелево
д. Красная Дача
д. Приятное
д. Горки
п. Пенькозаводской
</t>
  </si>
  <si>
    <t xml:space="preserve">д. Экономичено
с. Приображенское
д. Сандровка
д. Березовка
д. Никитовка
д. Голятиха
д. Поздеево п. Куракинский
</t>
  </si>
  <si>
    <t xml:space="preserve">д.Красная Рыбница
д.Тургеневка
</t>
  </si>
  <si>
    <t xml:space="preserve">с.Никольское
п.Репка
п.Красная Роща
п.Калинник
</t>
  </si>
  <si>
    <t xml:space="preserve">с. Плоское
д. Плоты
д.Аболмазово
</t>
  </si>
  <si>
    <t xml:space="preserve">д. Степановка
д. Борисовка
д. Миловка
д. Примково
</t>
  </si>
  <si>
    <t>д. Хотетово</t>
  </si>
  <si>
    <t>д. Барково;                             п. Ямской</t>
  </si>
  <si>
    <t>п. Березово-Воротынский;                                 д. Жилево;                                        с. Каменево;                                 д. Будиловка</t>
  </si>
  <si>
    <t>д. Росстани</t>
  </si>
  <si>
    <t>с. Калинино;                               д. Викторовка</t>
  </si>
  <si>
    <t>с. Воротынск</t>
  </si>
  <si>
    <t>д. Вожжова;                                  с. Вязовик;                                   д. Леньшино;                          д. Миляево</t>
  </si>
  <si>
    <t>с. Вязовая-Дубрава;                               д. Муралевка;                                    д. Парный Колодезь</t>
  </si>
  <si>
    <t>п . Комсомольский; п. Совхозный</t>
  </si>
  <si>
    <t>д. Горностаевка</t>
  </si>
  <si>
    <t>с. Грязцы;                         п. Тихий Уголок;                    д. Хмелевая</t>
  </si>
  <si>
    <t>п. Новый путь;                          д. Покровка Вторая;                            д. Покровка Первая;                             д. Сидоровка;                             д. Уголоное;                                 п. Шиловский</t>
  </si>
  <si>
    <t>д. Дубровка;                               д. Овечий Верх;                                  п. Опытное Поле;                           д. Редькино;                           д. Шлях</t>
  </si>
  <si>
    <t>д. Головище;                            д. Губаново;                              с. Дутое;                                  д. Костомарово;                             д. Лопашино;                              д. Мальцево;                           д. Рог;                            д. Семенихино</t>
  </si>
  <si>
    <t>д. Гремячка;                          с. Екатериновка;                              д. Ивановка;                             д. Красная Поляна</t>
  </si>
  <si>
    <t>с. Жерино</t>
  </si>
  <si>
    <t>д. Гранкино;                         с. Здоровец;                       д. Здоровецкие Выселки</t>
  </si>
  <si>
    <t>д. Зубцово;                              д. Мочилы;                             д. Островок;                            п. Отрадный;                                д. Труды</t>
  </si>
  <si>
    <t>с. Казанское;                      п. Ямские Постоялые Дворы</t>
  </si>
  <si>
    <t>с. Козьминка</t>
  </si>
  <si>
    <t>с. Коротыш</t>
  </si>
  <si>
    <t>с. Крутое;                   п. Ровнечик;                     д. Шилово</t>
  </si>
  <si>
    <t>с. Кунач</t>
  </si>
  <si>
    <t>п. Набережный</t>
  </si>
  <si>
    <t>д. Липовец</t>
  </si>
  <si>
    <t>п. Дубки;                       д. Моногарово</t>
  </si>
  <si>
    <t>с. Навесное;                                д. Никитинка</t>
  </si>
  <si>
    <t>д. Горюшкино;                        д. Жерновка;                                 п. Зареченский;                                 п. Красный;                        с. Никольское</t>
  </si>
  <si>
    <t xml:space="preserve">п. Березки;                                д. Калинец;                                 с. Норовка;                       п. Ольхов Луг; </t>
  </si>
  <si>
    <t>д. Апушкино;                              д. Дубровка;                                   д. Костомаровк;                                    п. Михайловский;                             д. О. Горы;                               д. Петровка;                                         д. Положенцево;                            п. Урицкий</t>
  </si>
  <si>
    <t xml:space="preserve">д. Будиловка;                                  д. Малахово;                                  д. Малаховские Выселки;                             д. Новинка;                              с. Остров;                                 д. Пешково Гремяческие Выселки;                                  д. Прилепы;                                      д. Соловьевка;                                  д. Сторожевая </t>
  </si>
  <si>
    <t>д. Овсянниково;                      д. Орлово;                       с. Парахино</t>
  </si>
  <si>
    <t>с. Ваеденское;                        с. Ревякино;                          д. Старый Тим;                       д. Шебаново</t>
  </si>
  <si>
    <t>д. Безодное;                               д. Калиновка;                                д. Космаковка;                                      д. Постояльская;                       с. Речица</t>
  </si>
  <si>
    <t>п. Букреевка;                                      с. Св.Дубрава</t>
  </si>
  <si>
    <t>д. Горностаевка;                           д. Костромитино;                            д. Красово;                                 д. Муратово;                                д. Смагино;                                 д. Островок</t>
  </si>
  <si>
    <t>д. Бородинка;                           д. Брыково;                          д. Клюшники;                               с. Сосновка;                    д. Щетинка</t>
  </si>
  <si>
    <t>с. Теличье</t>
  </si>
  <si>
    <t>с. Троицкое</t>
  </si>
  <si>
    <t>д. Алдобаевка;                             с. Успенское</t>
  </si>
  <si>
    <t>д. Грачев Верх;                                            п. Ямской</t>
  </si>
  <si>
    <t>C</t>
  </si>
  <si>
    <t>с.Алмазово</t>
  </si>
  <si>
    <t>д.Алпеево, с.Гнилое Болото, д.Ивановка, д.Костеевка</t>
  </si>
  <si>
    <t>с.Мыцкое, д.Шаховцы</t>
  </si>
  <si>
    <t>д.Должонки</t>
  </si>
  <si>
    <t>д.Зяблово, д.Кочевая, д.Нижняя Боеёвка, д.Озеровка, д.Трактор, д.Шаховцы</t>
  </si>
  <si>
    <t>д.Бородинки, д.Волчьи Ямы, д.Гончаровка, д Городише, д.Лебяжье</t>
  </si>
  <si>
    <t>д.Катыши, д.Маслово, с.Мелихово, д.Мураевка, с.Цвеленево</t>
  </si>
  <si>
    <t>д.Еньшино, п.Малорыжково, п.Новорыжково, п.Новосёлки, д.Печки, д.Прилепы, с.Рыжково, д.Свободная Жизньс.Жихарево, д.Каменец, д.Ключниково, п.Новоключниковский</t>
  </si>
  <si>
    <t>д.Анахино, п.Троицкий, д.Хмелевая</t>
  </si>
  <si>
    <t>Мед.работник принят с  02.05.2022</t>
  </si>
  <si>
    <t xml:space="preserve">Село Апальково
Деревня Торохово
Поселок Калиновский
Поселок Соколов
Поселок Здоровяк
</t>
  </si>
  <si>
    <t>Лечебное дело</t>
  </si>
  <si>
    <t xml:space="preserve">Деревня Атяевка,
Село Вожово
Деревня  Большая Колчева
Деревня Загнилецкий Хутор
Поселок Ильич
Поселок Красный Октябрь
Поселек Жуковский
</t>
  </si>
  <si>
    <t xml:space="preserve">Деревня Пузеево
Деревня Жирятино
Деревня Топково
Деревня Неживка
Деревня Шепелево
Ст. Гостомль
</t>
  </si>
  <si>
    <t xml:space="preserve">Деревня Глинки
Деревня Малая Драгунская 
Деревня Подхватиловка
Поселок Свободный Труд
Поселок Новотроицкий
Поселок Красный Пахарь
Поселок Калиновский
Поселок Михайловский
Деревня Лешня
Поселок Красная Заря
Деревня Рыжково
Поселок Дмитровский
Поселок Ивановский
</t>
  </si>
  <si>
    <t xml:space="preserve">Деревня Гостомль
Деревня Караваево
Деревня Кривцово
Деревня Подвилье
Деревня Добрынь
Поселок Шоссе
Деревня Кривцово-Любуцкое
</t>
  </si>
  <si>
    <t xml:space="preserve">Село Гуторово
Деревня Яковлево
Деревня Родина
Деревня Алексеевка
Деревня Арбузово
Деревня Букреево
Поселок Ясная Поляна
Поселок Зеленая Роща
Поселок Приволье
</t>
  </si>
  <si>
    <t xml:space="preserve">Село Коровье Болото
Поселок Успенский
Деревня Самохвалово
</t>
  </si>
  <si>
    <t xml:space="preserve">Село Короськово
Деревня Заречье
Поселок Нива
Поселок Ракитня
Деревня Макеево
Деревня Конотоп
Село Вендерево
Хутор Слободской
Поселок Мирный
</t>
  </si>
  <si>
    <t xml:space="preserve">Село Красниково
Деревня Рассоховец
Деревня Гугнявка
Деревня Пузеево
Деревня Жирятино
Деревня Топково
Деревня Неживка
Деревня Шепелево
Ст. Гостомль
</t>
  </si>
  <si>
    <t xml:space="preserve">Село Кривчиково
Деревня Шумаково
Деревня Сухочево
Деревня Зиновеевка
Деревня Пашково
Поселок Ново Ивановский
Поселок Отрада
Хутор Александровский
Деревня Б. Рыжково
</t>
  </si>
  <si>
    <t xml:space="preserve">Село Кутафино
Деревня Колки
Деревня Красная Роща
Поселок Галактионовский
Поселок Рожковский
</t>
  </si>
  <si>
    <t xml:space="preserve">Деревня Лысовка
Поселок Новотроицкий
Деревня Малое Рыжково
Поселок Георгиевский
Деревня Выселки
</t>
  </si>
  <si>
    <t>Деревня Макеево                        Деревня Конотоп                     Село Вендерево                        Хутор Слабодской                Поселок Мирный</t>
  </si>
  <si>
    <t xml:space="preserve">Деревня Моховое
Деревня Борисовка
Поселок Грозный
Поселок Мартыновский
Деревня Дьячье
</t>
  </si>
  <si>
    <t xml:space="preserve">Деревня Ново Федотово
Деревня Верхний Хутор
Деревня Андреевка
Поселок Морозовский
Поселок Красная Поляна
Деревня Н. Федотово
</t>
  </si>
  <si>
    <t xml:space="preserve">Деревня Речица
Деревня Поливаново
Поселок Победа
Деревня Косарево
Деревня Закромский Хутор
Поселок Линия
Поселок Кромской, 
</t>
  </si>
  <si>
    <t xml:space="preserve">Деревня Стрелецкая
Деревня Пушкарная
Деревня Большая Драгунская
Поселок Ясная Поляна
Поселок Марьинский
Деревня Черкасская (д. 1, 35 – 40)
</t>
  </si>
  <si>
    <t xml:space="preserve">Деревня Черкасская (без д. 1, 35 – 40)
Деревня Рассыльная 
Поселок Ново-Черкасский
</t>
  </si>
  <si>
    <t xml:space="preserve">Село Шахово
Деревня Голубица
Поселок Победа
Деревня Легоща
Поселок Каментерн
Деревня Ульяновка
Деревня Горки
Деревня Котовка
Деревня Каменец
</t>
  </si>
  <si>
    <t>отсутствует медработник, прием осуществляется при выезде врачей по графику</t>
  </si>
  <si>
    <t>д. Андреевка, д. Ново-Яковлевка</t>
  </si>
  <si>
    <t>с. Ахтырка, д. Васильевка Первая, д. Денисовка, д. Кожушки, д. Петровка, д. Струково, д. Шалисово, д. Юдинка</t>
  </si>
  <si>
    <t>Акушерское дело</t>
  </si>
  <si>
    <t>с. Вороново, д. Василь-Плотка, д. Крюково</t>
  </si>
  <si>
    <t>п. им Ворошилова, д. Дубовое, д. Просека</t>
  </si>
  <si>
    <t>д. Алисово, с. Дровосечное, д. Казаковка, д. Камыши, д. Красный, д. Кутепово, д. Редькино, д. Чибисовка, д. Ягодное</t>
  </si>
  <si>
    <t>д. Андреевка, д. Берёзовка, д. Даниловка, д. Доробино, д. Екатериновка, д. Михайловка, д. Покровка, д. Шушляпино</t>
  </si>
  <si>
    <t>д. Александровка, п. Веселое, с. Знаменское, д. Максаки, д. Трудолюбовка, д. Щегловитовка</t>
  </si>
  <si>
    <t>д. Александровка, д. Верхнее Карлово, д. Клевцово, д. Кузьминовка, д. Нижнее Карлово, д. Сергеевка, д. Хорошевка, д. Черниково</t>
  </si>
  <si>
    <t>д. Агарково, д. Борисовка Первая, д. Борисовка Вторая, д. Евтифеевка Первая, д. Евтифеевка Вторая, д. Грязное, д. Красное, д. Сомово</t>
  </si>
  <si>
    <t>д. Зубарёвка, д. Кобзевка, с. Крутое, д. Луговое, д. Ревякинские Выселки, д. Чашино</t>
  </si>
  <si>
    <t>д. Давыдово, д. Василь-Тумашевка, д. Маркино, д. Павловка</t>
  </si>
  <si>
    <t>с. Мисайлово</t>
  </si>
  <si>
    <t>д. Долгий Колодезь, с. Нетрубеж, д. Селиваново</t>
  </si>
  <si>
    <t>д. Ивано-Яковлевка, д. Карташовка, д. Красная Звезда, д. Красная Сосна, д. Маклаки, д. Петровка Вторая, д. Тимирязево, д. Удеревские Выселки, д. Удеревка Первая, д. Удеревка Вторая</t>
  </si>
  <si>
    <t>д. Бекетово, д. Бухтиярово Первое, д. Бухтиярово Второе, д. Воробьёвка, д. Дурнево, д. Гуляево, д. Клевцово, д. Скородумка, с. Фошня</t>
  </si>
  <si>
    <t>д. Больфуровка, д. Кутузово, д. Петровка Первая, д. Петровка Первая</t>
  </si>
  <si>
    <t>д. Красногорье, д. Крутое, с. Яковка</t>
  </si>
  <si>
    <t>д. Красная Площадь, д. Красный Уголок, д. Лески, п. Лески, д. Обуховка, д. Паперецкое, д. Покатилово, д. Теменское, с. Ярище</t>
  </si>
  <si>
    <t>с 29.07.2022 г. принят работник (совмещение 25%)</t>
  </si>
  <si>
    <t>д. Александровка, с. Воротынцево, п. Завершье, д. Кресты, д. Лужки, д. Малиновка, п. Матренкин, д. Соколье</t>
  </si>
  <si>
    <t>с. Жашково, с. Жердево, с. Игумново, п. Лосино-Островский, д. Новая Слободка, п. Прилепский, с. Становое, с. Троицкое, с. Чулково</t>
  </si>
  <si>
    <t>с. Голунь, п. Горельков, п. Красная Поляна, п. Подосиновка, д. Подъяковлево, п. Покровка, д. Полиняевка, п. Полвецкий, п. Пролетарский д. Ракзино, д. Раковка, д. Ржавка, д. Ротановка, д. Фироновка</t>
  </si>
  <si>
    <t>д. Бабонино, д. Варваринка, п. Закоп, с. Кирики, п. Некрасов, д. Новые Кирики, д. Хворостянка, д. Хохлы, с. Якшино</t>
  </si>
  <si>
    <t>д. Горенка, д. Мужиково, п. Корьки, п. Зуша, п. Новогоренский, п. Шуйский</t>
  </si>
  <si>
    <t>д. Большие Пруды, п. Задняя Поляна, п. Лазаревка, п. Льгов, с. Малые Пруды, п. Новые Пруды, д. Подберезово, д. Чернышено, п. Ямы</t>
  </si>
  <si>
    <t>д. Маслово, п. Новолипецы, д. Селезнево, п. Юрьев</t>
  </si>
  <si>
    <t>с. Глубки, д. Одинок, с. Городилово</t>
  </si>
  <si>
    <t>Мужиковский</t>
  </si>
  <si>
    <t>Аболмасово, Абросимово,Воейково, Макаровский, Назаровка</t>
  </si>
  <si>
    <t>Алехино, Большое Нарышкино, Ключ-Колодезь, Обельна, Пырятинка, Трубечина</t>
  </si>
  <si>
    <t>Алексеевка, Звезда, Чертовое</t>
  </si>
  <si>
    <t>Ильинское</t>
  </si>
  <si>
    <t>Большие Рябинки, Жердево, Красные Рябинки, Сорокина</t>
  </si>
  <si>
    <t>Кукуевка, Образцово</t>
  </si>
  <si>
    <t>Булатово-1, Булатово-2, Льгов</t>
  </si>
  <si>
    <t>Басово, Воротынцево, Демидовка, Добрый Путь, Дубрава, Елагино,Калиновка, Коськово, Луковец, Никольское, Петрово, Свободка, Ясная Поляна</t>
  </si>
  <si>
    <t>Восход, Грачевка, Дубрава, Ильинский, Клейменово, Студенка, Телегино</t>
  </si>
  <si>
    <t>Алисово, Изморознь, Хотимль-Кузменково</t>
  </si>
  <si>
    <t>Башмаково, Березина, Большое Юрьево, Девять Дубов, Ключевая, Малое Нарышкино, Малое Юрьево, Новокульнево, То-Поле, Холчевка</t>
  </si>
  <si>
    <t>с.Моховое,д.Озерное,п.Красный Луч,д.Копаное,  п.Красное Знамя,п.Гражданский,д.Критово,д.Дубовец,д.Красный Ржавец,д.Каменка</t>
  </si>
  <si>
    <t>д.Троицкое,д.Протасово,д.Ивановка,с.алексеевка,д.бобровка,п.Золотой Рог,д.Кубань,</t>
  </si>
  <si>
    <t xml:space="preserve">с.Берёзовка, д.Раевка, </t>
  </si>
  <si>
    <t>д. Вепринец,              д. Первое Муратово,   д. Второе Муратово,   д. Лазаревка,                        д. Трубицыно,                      д. Денисовка,                        д. Нахаловка,                         д. Высокое</t>
  </si>
  <si>
    <t>д. Верхний Жерновец, д. Шалимовка, д. Кадинка</t>
  </si>
  <si>
    <t>с.Верхососенье Первая Середина, д.Верхососенье Вторая Середина, д.Верхососенье Первая часть, д.Верхососенье Центральное, п.Роща, д.Пятинская, д.Дрогайцево, д.Дюковская, д.Переведеновка</t>
  </si>
  <si>
    <t>д.Внуково, д.Морозово, д.Погонево, д.Васютино, д.Ракитино, д.Енино Первое, д.Енино Второе, д.Харчиково,  д.Н.Морозово, д.Манино</t>
  </si>
  <si>
    <t>д.Вышний Туравец, д.Нижний Туравец, д.Вязь-Выселки, д.Балчик, д.Вязоватое, д.Трудки, д.Взаимопомощь</t>
  </si>
  <si>
    <t>д.Грачёвка, д.Соломатовка, п.Орловка, п.Моховое,  п.Ясная Поляна, д.Непочатая</t>
  </si>
  <si>
    <t>д.Гремячье, д.Теряево</t>
  </si>
  <si>
    <t>д.Даниловка, д.Ефросимовка, д.Ивановка, д.Казинка, д.Козловка, д.Медвежка, д.Менчиково, д.Некрасово, д.Обруцкое, д.Хрущевка</t>
  </si>
  <si>
    <t>д.Ивановка, д.Степанищево, д.Шалимовка, с.Мухортово, п.Комардино</t>
  </si>
  <si>
    <t>с.Липовец, д.Варварино</t>
  </si>
  <si>
    <t>д.Александровка, д.Ефремово, д.Кромская, п.Малороссов, д.Никольское</t>
  </si>
  <si>
    <t>д.Одинцовка, Д.Тетерье, д.Толмачёвка</t>
  </si>
  <si>
    <t>д. Протасово, д. Желановка, п. Совьи Лапки</t>
  </si>
  <si>
    <t>д.Васьково,п.Виноградный,д.Зеновьево,п.Красный,д.Петровка,п.Пенькозаводской,д.Ретинка,д.Хаустово</t>
  </si>
  <si>
    <t>д.Сетенёво, д.Дубинкина, п.Красный, п.Ситкин, п.Орлы, п.Трусы, д.Кадинка</t>
  </si>
  <si>
    <t>д.Лутовиново, д.Слободка, с.Смирные, с.Топки</t>
  </si>
  <si>
    <t>д,Берёзовая Роща, д.Грязное, д.Емельяновка, п.Дубки, д.Вышне-Столбецкое, д.Верхняя Сергеевка, с.Столбецкое, д.Толстое</t>
  </si>
  <si>
    <t>с. Топки, д. Лутовиново</t>
  </si>
  <si>
    <t>д.Тимирязево, д.Любовка, д.Родионовка, д.Грачёвка, д.Андрияновка</t>
  </si>
  <si>
    <t>п. Совхозный, д. Юшино, д. Круглица</t>
  </si>
  <si>
    <t>Гагарино, д. Богдановка, д. В. Богдановка, с. Георгиевский, х. Сеина, д. Ужаринка, д. Григорево, д. Георгиевка, д. Боевка, д. Гнеушево</t>
  </si>
  <si>
    <t>Бунино, Шубино, Елагино, Тирехово, Заветово</t>
  </si>
  <si>
    <t>Заречный, Т-Митин, Котово, Пробуждение, Кулиш, Щелкуново, Серьгово, Титово, Воронцово, Шамордино, Горяново, Ванино, Бутово</t>
  </si>
  <si>
    <t>Ясная Поляна, Луначары, Михайловка, Новолунье, Мерцалово, Утинский, Хмелевая, Садовый, д. Б. Колодец, Островна</t>
  </si>
  <si>
    <t>Обьединеие, Максимовский, Ледно, Колос, Советский, Ново-Георгиевский, Ново-Сергеевский, Зел. Куст, Кр. Зорька, Леденский</t>
  </si>
  <si>
    <t xml:space="preserve">Муравлево, Борщевка, Мешково, Белолунино,Санатория </t>
  </si>
  <si>
    <t>д. Юшино, с. Архангельское, д. Чуркино, Победитель, Лукино, л. Озерово, Володарский, Кошелево, Лукьянчиково, Б. Рог</t>
  </si>
  <si>
    <t>Парамоново, Глазуново, Юшково, Правоторово</t>
  </si>
  <si>
    <t>Себякино, Пикалово, Кондрево</t>
  </si>
  <si>
    <t>д. Радамль, Теляково, Шахово, д. Курнигово, д. Кривцево, п.Светлое Утро, Комаревец, Квасово, п. Бунинский.</t>
  </si>
  <si>
    <t>х. Останино, Слободка, Бобраки, Заревка, Лески, Хорошилово</t>
  </si>
  <si>
    <t>Б. Сотниковский</t>
  </si>
  <si>
    <t>Б-Сотниково, Васильевка, Погорелец, Советский, Большевик, Тихий, Ясная Поляна, Моргаевка, Восход, Пригожевский, Наугарский</t>
  </si>
  <si>
    <t>На ФАПе нет фельдшера, совмещает фельдшер с другог ФАП</t>
  </si>
  <si>
    <t xml:space="preserve">Ахтырский </t>
  </si>
  <si>
    <t xml:space="preserve">Вороновский </t>
  </si>
  <si>
    <t xml:space="preserve">Ворошиловский </t>
  </si>
  <si>
    <t xml:space="preserve">Дровосеченский </t>
  </si>
  <si>
    <t xml:space="preserve">Жидковский </t>
  </si>
  <si>
    <t xml:space="preserve">Маркинский </t>
  </si>
  <si>
    <t xml:space="preserve">Сеножатский </t>
  </si>
  <si>
    <t xml:space="preserve">Клейменовский </t>
  </si>
  <si>
    <t xml:space="preserve">Жиляевский </t>
  </si>
  <si>
    <t>Потребность расходов на 2023 год (данные МО)</t>
  </si>
  <si>
    <t>всего</t>
  </si>
  <si>
    <t>ФОТ</t>
  </si>
  <si>
    <t>с.Гнездилово, п.Успенский, д.Коськово, д.Разбегаевка, д.Рагозина, д.Слабодка,            д. Гаврилова, д.Саморядова, д.Китаева, п.Покровский, д.Волоченька, д.Волобуева, д.Булгакова, д.Перькова</t>
  </si>
  <si>
    <t>с.Ждимир, п. Новодеревенский, д.Прилепы, д.Кофаново, п.Фроловский,        д. Бельдино,           п. Чеховский,        д. Заикино</t>
  </si>
  <si>
    <t>с.Коптево, д.Слободка, д.Исаевка, д.Ивлева, д.Рыдань, с.Покровское, п.Егерский-1, п.Вытебеть, д.Хомяково, д.Хотетова, п.Веселая жизнь, д.Бугрова, п.Егерский-2, д.Паньшина, д.Подымова</t>
  </si>
  <si>
    <t>с.Красниково, д.Липовка, д.Булгаково, с.Столбчее, с.Яичное, д.Реутово, п.Казаковка, д.Корентяева</t>
  </si>
  <si>
    <t>с.Пешкова, п.Просвет, д.Каменка, п.Елёнка, д.Сенки, п.Бортновский</t>
  </si>
  <si>
    <t>с.Селихово, с.Густоварь, п.Цветок, с.Муратово, д.Валяевка, д.Кокорево, д.Павловские хутора, п.Ивановский, п.Орлов</t>
  </si>
  <si>
    <t>Рекомендуемые штатные нормативы (от 101 до 900 жителей)</t>
  </si>
  <si>
    <t>Рекомендуемые штатные нормативы (от 901 до 1500 жителей)</t>
  </si>
  <si>
    <t>Рекомендуемые штатные нормативы (от 1501 до 2000 жителей)</t>
  </si>
  <si>
    <t>ИТОГО штатные нормативы</t>
  </si>
  <si>
    <t>Заведующий ФАП-фельдшер,акушерка</t>
  </si>
  <si>
    <t>Новосинецкий</t>
  </si>
  <si>
    <t>д. Барково; п. Ямской</t>
  </si>
  <si>
    <t>Село Шахово
Деревня Голубица
Поселок Победа
Деревня Легоща
Поселок Каментерн
Деревня Ульяновка
Деревня Горки
Деревня Котовка
Деревня Каменец</t>
  </si>
  <si>
    <t>Деревня Черкасская (без д. 1, 35 – 40)
Деревня Рассыльная 
Поселок Ново-Черкасский</t>
  </si>
  <si>
    <t>Деревня Речица
Деревня Поливаново
Поселок Победа
Деревня Косарево
Деревня Закромский Хутор
Поселок Линия
Поселок Кромской</t>
  </si>
  <si>
    <t>Село Красниково
Деревня Рассоховец
Деревня Гугнявка
Деревня Пузеево
Деревня Жирятино
Деревня Топково
Деревня Неживка
Деревня Шепелево
Ст. Гостомль</t>
  </si>
  <si>
    <t>Село Кривчиково
Деревня Шумаково
Деревня Сухочево
Деревня Зиновеевка
Деревня Пашково
Поселок Ново Ивановский
Поселок Отрада
Хутор Александровский
Деревня Б. Рыжково</t>
  </si>
  <si>
    <t>с. В-Залегощь</t>
  </si>
  <si>
    <t>с.Гнездилово, п.Успенский, д.Коськово, д.Разбегаевка, д.Рагозина, д.Слабодка, д. Гаврилова, д.Саморядова, д.Китаева, п.Покровский, д.Волоченька, д.Волобуева, д.Булгакова, д.Перькова</t>
  </si>
  <si>
    <t>с.Ждимир, п. Новодеревенский, д.Прилепы, д.Кофаново, п.Фроловский, д. Бельдино,           п. Чеховский,  д. Заикино</t>
  </si>
  <si>
    <t xml:space="preserve">Брандровка,Данилово,Киселево,Красная Дубрава,Лебедевка,Страховка,Ульяновка,Успеновка,Шелепинка </t>
  </si>
  <si>
    <t>Село Апальково
Деревня Торохово
Поселок Калиновский
Поселок Соколов
Поселок Здоровяк</t>
  </si>
  <si>
    <t>Деревня Атяевка,
Село Вожово
Деревня  Большая Колчева
Деревня Загнилецкий Хутор
Поселок Ильич
Поселок Красный Октябрь
Поселек Жуковский</t>
  </si>
  <si>
    <t>Деревня Пузеево
Деревня Жирятино
Деревня Топково
Деревня Неживка
Деревня Шепелево
Ст. Гостомль</t>
  </si>
  <si>
    <t>Деревня Глинки
Деревня Малая Драгунская 
Деревня Подхватиловка
Поселок Свободный Труд
Поселок Новотроицкий
Поселок Красный Пахарь
Поселок Калиновский
Поселок Михайловский
Деревня Лешня
Поселок Красная Заря
Деревня Рыжково
Поселок Дмитровский
Поселок Ивановский</t>
  </si>
  <si>
    <t>Село Гуторово
Деревня Яковлево
Деревня Родина
Деревня Алексеевка
Деревня Арбузово
Деревня Букреево
Поселок Ясная Поляна
Поселок Зеленая Роща
Поселок Приволье</t>
  </si>
  <si>
    <t>Село Коровье Болото
Поселок Успенский
Деревня Самохвалово</t>
  </si>
  <si>
    <t>Село Короськово
Деревня Заречье
Поселок Нива
Поселок Ракитня
Деревня Макеево
Деревня Конотоп
Село Вендерево
Хутор Слободской
Поселок Мирный</t>
  </si>
  <si>
    <t>Село Кутафино
Деревня Колки
Деревня Красная Роща
Поселок Галактионовский
Поселок Рожковский</t>
  </si>
  <si>
    <t>Деревня Моховое
Деревня Борисовка
Поселок Грозный
Поселок Мартыновский
Деревня Дьячье</t>
  </si>
  <si>
    <t>Деревня Ново Федотово
Деревня Верхний Хутор
Деревня Андреевка
Поселок Морозовский
Поселок Красная Поляна
Деревня Н. Федотово</t>
  </si>
  <si>
    <t>Деревня Стрелецкая
Деревня Пушкарная
Деревня Большая Драгунская
Поселок Ясная Поляна
Поселок Марьинский
Деревня Черкасская (д. 1, 35 – 40)</t>
  </si>
  <si>
    <t>д. Вожжова;        с. Вязовик;         д. Леньшино;д. Миляево</t>
  </si>
  <si>
    <t>с. Вязовая-Дубрава;     д. Муралевка;          д. Парный Колодезь</t>
  </si>
  <si>
    <t>с. Грязцы;            п. Тихий Уголок;       д. Хмелевая</t>
  </si>
  <si>
    <t>п. Новый путь;д. Покровка Вторая;  д. Покровка Первая;   д. Сидоровка;   д. Уголоное;       п. Шиловский</t>
  </si>
  <si>
    <t>д. Дубровка;     д. Овечий Верх;        п. Опытное Поле; д. Редькино; д. Шлях</t>
  </si>
  <si>
    <t>д. Головище;  д. Губаново;    с. Дутое;        д. Костомарово;   д. Лопашино;    д. Мальцево; д. Рог;  д. Семенихино</t>
  </si>
  <si>
    <t>д. Гремячка;с. Екатериновка;    д. Ивановка;   д. Красная Поляна</t>
  </si>
  <si>
    <t>д. Гранкино;            с. Здоровец;          д. Здоровецкие Выселки</t>
  </si>
  <si>
    <t>д. Зубцово;    д. Мочилы;   д. Островок;  п. Отрадный;      д. Труды</t>
  </si>
  <si>
    <t>с. Казанское;         п. Ямские Постоялые Дворы</t>
  </si>
  <si>
    <t>с. Крутое;      п. Ровнечик;        д. Шилово</t>
  </si>
  <si>
    <t>п. Дубки;          д. Моногарово</t>
  </si>
  <si>
    <t>с. Навесное;      д. Никитинка</t>
  </si>
  <si>
    <t>д. Горюшкино;           д. Жерновка;       п. Зареченский;       п. Красный;           с. Никольское</t>
  </si>
  <si>
    <t xml:space="preserve">п. Березки;      д. Калинец;       с. Норовка;          п. Ольхов Луг; </t>
  </si>
  <si>
    <t>д. Апушкино;    д. Дубровка;         д. Костомаровк;          п. Михайловский;   д. О. Горы;     д. Петровка;  д. Положенцево;  п. Урицкий</t>
  </si>
  <si>
    <t>с. Ваеденское;           с. Ревякино;д. Старый Тим;          д. Шебаново</t>
  </si>
  <si>
    <t>д. Горностаевка; д. Костромитино;  д. Красово;       д. Муратово;      д. Смагино;       д. Островок</t>
  </si>
  <si>
    <t>д. Бородинка; д. Брыково;д. Клюшники;     с. Сосновка;       д. Щетинка</t>
  </si>
  <si>
    <t>д. Алдобаевка;   с. Успенское</t>
  </si>
  <si>
    <t>д. Грачев Верх;     п. Ямской</t>
  </si>
  <si>
    <t>п. Березово-Воротынский; д. Жилево; с. Каменево; д. Будиловка</t>
  </si>
  <si>
    <t>с. Калинино; д. Викторовка</t>
  </si>
  <si>
    <t>п. Букреевка;  с. Св.Дубрава</t>
  </si>
  <si>
    <t>д. Безодное;     д. Калиновка;      д. Космаковка;   д. Постояльская;          с. Речица</t>
  </si>
  <si>
    <t>д. Овсянниково; д. Орлово;          с. Парахино</t>
  </si>
  <si>
    <t xml:space="preserve">д. Будиловка;        д. Малахово;        д. Малаховские Выселки;   д. Новинка;    с. Остров;       д. Пешково Гремяческие Выселки;        д. Прилепы;  д. Соловьевка;        д. Сторожевая </t>
  </si>
  <si>
    <t>с. Альшань,    д. Альшанские выселки,  д.  Большая Фоминка</t>
  </si>
  <si>
    <t>д. Булгаково,  с. Бакланово,    п. Муравейник,    д. Поветкино,    с. Спасское, д. Широкая Кулига</t>
  </si>
  <si>
    <t>п. Белоберезовский, д.Неполодь,д. Паньково, п.Соловецкий</t>
  </si>
  <si>
    <t>д.Голохвастово,  д. Нестерово,    п. Повляевы Дворы, с. Путимец,   д. Толубеево, п.Хомутовские Выселки</t>
  </si>
  <si>
    <t>п. Александровский, д.Глазово, д. Арсеньево   д.Дубовая Роща  п. Крутовскийд.Полозово    д.Распоповские Дворы</t>
  </si>
  <si>
    <t>п. Зареченскийп. Орлик    д. Сухая Орлица</t>
  </si>
  <si>
    <t>д. Истоминод .Брусенцово  д. Новотроицкое</t>
  </si>
  <si>
    <t xml:space="preserve">д. Азаровка    п.Заря  с. Калинино   д.Карпово д.Кулешовка  д.Козиновка п.Наборный    д.Леонтьево    д.Становоед.Топкое    </t>
  </si>
  <si>
    <t>д.Александровка д. Бакино  д.Домнинос.Знаменское п.Красная Звезда п.Карповский д.Липки    д.Сорокино    п.Семендяевский   д.Шишкино    д.Шамардино</t>
  </si>
  <si>
    <t>д. Ананьевка  д. Грачевка    д. Гуреевка  п. Куликовский п. Телецентр</t>
  </si>
  <si>
    <t>с. Дубовик    д. Козлы   с. Лавровод. Малая Фоминка д. Паньково</t>
  </si>
  <si>
    <t xml:space="preserve">д.Ботавинод.Заречнаяд.Какуренкас.Ломовецс. Пасловод.Шепино    </t>
  </si>
  <si>
    <t>д. Зыково  д. Киреевкад. Лошаково    д. Некрасовка    д. Никуличи    д. Спесивцево п. Шиловский</t>
  </si>
  <si>
    <t>д.Бобровкас.Масловоп.Пятницкий   д. Щучье</t>
  </si>
  <si>
    <t>д.Малая Куликовка   д.Башковка    д.Жуковка д.Стишьд.Пугачевка</t>
  </si>
  <si>
    <t>д.Долбилово   д.Масальская  д.Моховица    д. Шимякино</t>
  </si>
  <si>
    <t>д.Боотовские Дворы д.Болотовод.Евдокимово п.Зеленый д.Селиховоп.Южный</t>
  </si>
  <si>
    <t>д.Нижняя Лужна  п.Красный Октябрь</t>
  </si>
  <si>
    <t>д .Новодмитровкад.Новая Деревня д.Семендяево д.Хутор Ильинский</t>
  </si>
  <si>
    <t>п. Вязковский д.Мерцалово  д. Новоселовод. Распопово  д.Труфановоо    д.Овражная    д.Цветынь</t>
  </si>
  <si>
    <t>д.Булгаковские Горки  д.Образцово</t>
  </si>
  <si>
    <t>д.Альяное  п.Зареченскийп.Кулига   д.Малеевкад.Малиновка  с.Паюсово  д.Шумово</t>
  </si>
  <si>
    <t xml:space="preserve">д.Большая Булгаковод.Большая Рябцево   п.Булгаковский  д.Вязкип.Вязкид.Верхняя Калиновка д.Лука Журавинка   д.Лунево  д. Малая Булгаковод.Медведево  д.Нижняя Калиновка п.Наримановскийс. Платоново  д.Парахино   д.Снецкая Лука   </t>
  </si>
  <si>
    <t>п.Красный Сабуровец п.Круглый п.Малая Саханка  с.Сабуровод.Сабуровские Выселки</t>
  </si>
  <si>
    <t>д.Борзенково п.Буян   д.Верхняя Стишь д.Герасимовкад.Михайловкад.Молчановкад.Ржавец  д.Хутор Средний</t>
  </si>
  <si>
    <t>д.Золотилово  д.Высокое д.Ивановское д.Казначеево Новая Слободка  д.Становоед. Хутор Яички</t>
  </si>
  <si>
    <t>п Лыковскийд.Тайное</t>
  </si>
  <si>
    <t>д.Леженкид.Мостки  д.Ольховец   д.Овсянниково   д.Старцевод. Хардиково</t>
  </si>
  <si>
    <t>д. Степановка
д. Борисовка
д. Миловка
д. Примково</t>
  </si>
  <si>
    <t>с. Плоское
д. Плоты
д.Аболмазово</t>
  </si>
  <si>
    <t>с.Никольское
п.Репка
п.Красная Роща
п.Калинник</t>
  </si>
  <si>
    <t>д.Красная Рыбница
д.Тургеневка</t>
  </si>
  <si>
    <t>д. Экономичено
с. Приображенское
д. Сандровка
д. Березовка
д. Никитовка
д. Голятиха
д. Поздеево п. Куракинский</t>
  </si>
  <si>
    <t>д. Кошелево
д. Красная Дача
д. Приятное
д. Горки
п. Пенькозаводской</t>
  </si>
  <si>
    <t>с. Козьминское
с. Троицкое
д. Беклемище
д. Глебово
д. Слобода</t>
  </si>
  <si>
    <t>д. Еропкино Большак
д. Еропкино Боковое
д. Тагино</t>
  </si>
  <si>
    <t>п. Петровский
д. Гостиново
д. Гагаринка
д. Давыдово
д. Соколаевка</t>
  </si>
  <si>
    <t>д. Егорьевка
п. Хорошевский</t>
  </si>
  <si>
    <t>с. Борисоглебское
  д. Шамшино
п. Лисий
ст. Куракино</t>
  </si>
  <si>
    <t>д. Богодухово,д. Васильевка,д. Михайловка,д. Алисово</t>
  </si>
  <si>
    <t xml:space="preserve">Расчетная потребность финансового обеспечения ФАП </t>
  </si>
  <si>
    <t>фактическое отсутсвие заведующего (только медсестра или акушер)</t>
  </si>
  <si>
    <t xml:space="preserve">фактически не доукомлектованы медицинским персоналом, в том числе санитарами </t>
  </si>
  <si>
    <t>не укомплектованы  санитарами</t>
  </si>
  <si>
    <t>население свыше 2000</t>
  </si>
  <si>
    <t>cоответсвует нормативу, либо население свыше 2000, но не укомплектованность</t>
  </si>
  <si>
    <t>Фактические расходы в 2022 году (данные МО)</t>
  </si>
  <si>
    <t>численность менее 100</t>
  </si>
  <si>
    <t>численность более 2000</t>
  </si>
  <si>
    <t>заведующая ФАП медсестра</t>
  </si>
  <si>
    <t>разница с нормативами (без санитаров)</t>
  </si>
  <si>
    <t>данное население должно обслуживаться иобильными передвижными бригадаими</t>
  </si>
  <si>
    <t>в случае, если расстояние от фельдшерско-акушерского пункта, фельдшерского здравпункта до ближайшей медицинской организации превышает 6 км</t>
  </si>
  <si>
    <t>численность от 100 до 300</t>
  </si>
  <si>
    <t xml:space="preserve">организуются врачебные амбулатории </t>
  </si>
  <si>
    <t>совмещает изарплату получает по основному месту на другом ФАП</t>
  </si>
  <si>
    <t xml:space="preserve">разница </t>
  </si>
  <si>
    <t xml:space="preserve"> не превышает 6 км обслуживаться должно выездными бригадами</t>
  </si>
  <si>
    <t>население меньше 100, от 100 до 300, но расстояние до ЦРБ меньше 6км.</t>
  </si>
  <si>
    <t>7.11.22уволен для персчета пенсии, придет в январе</t>
  </si>
  <si>
    <t>уволен 15.07.22</t>
  </si>
  <si>
    <t>30.11.22 уволен для персчета пенсии, придет в январе</t>
  </si>
  <si>
    <t>увволен 21.09.22</t>
  </si>
  <si>
    <t>Прогнозный объем финансового обеспечения и принятых к оплате обязательств на 2024 год (соответсвует столбцу 13 таблицы 1), тыс.руб.</t>
  </si>
  <si>
    <t>аварийное здание</t>
  </si>
  <si>
    <t>прекращение аренды</t>
  </si>
  <si>
    <t>Вахновский (модульный фап)</t>
  </si>
  <si>
    <t>Воротынский (модульный фап)</t>
  </si>
  <si>
    <t>Козьминский (модульный фап)</t>
  </si>
  <si>
    <t>Куначенский (модульный фап)</t>
  </si>
  <si>
    <t>Липовецкий (модульный фап)</t>
  </si>
  <si>
    <t>Норовский (модульный фап)</t>
  </si>
  <si>
    <t>Островской (модульный фап)</t>
  </si>
  <si>
    <t>Ревякинский (модульный фап)</t>
  </si>
  <si>
    <t>Теличенский</t>
  </si>
  <si>
    <t>Локонский</t>
  </si>
  <si>
    <t>Узкинский</t>
  </si>
  <si>
    <t>совмещение в %</t>
  </si>
  <si>
    <t>отсутствие сотрудника</t>
  </si>
  <si>
    <t>сотрудник уволился</t>
  </si>
  <si>
    <t>сотрудники уволились но  принят мед работник  по совмещению с 01.09.23</t>
  </si>
  <si>
    <t>мед работник принят по совместительству</t>
  </si>
  <si>
    <t>зав фап работает по внутр сов-ву</t>
  </si>
  <si>
    <t>ФАП работает, медицинская сестра, заведующего ФАП нет</t>
  </si>
  <si>
    <t>совмещение</t>
  </si>
  <si>
    <t>на данный момент нет зав фап, планируем найти</t>
  </si>
  <si>
    <t>акушерское дело;лечебное дело</t>
  </si>
  <si>
    <t>лечебное дело; сестринское дело</t>
  </si>
  <si>
    <t>лечебное дело,сестринское дело</t>
  </si>
  <si>
    <t>лечебное дело,сестринское дело,акушерское дело</t>
  </si>
  <si>
    <t>ФАП  работает, но там нет постоянного сотрудника замещают фельдшера с других ФАП по несколько месяцев</t>
  </si>
  <si>
    <t>Гремячевский</t>
  </si>
  <si>
    <t>внеш.сов-ль</t>
  </si>
  <si>
    <t xml:space="preserve"> </t>
  </si>
  <si>
    <t>Лечебное,сестринское дело</t>
  </si>
  <si>
    <t>основной сотрудник в отпуске по уходу за ребенком, 0,25 совместительство</t>
  </si>
  <si>
    <t>немедицинский персонал уволен с 31.01.23</t>
  </si>
  <si>
    <t>сотрудник работает на 0,5 ставки с 22.11.23</t>
  </si>
  <si>
    <t>заведующий ФАП, немедицинский персонал уволены 21.09.23</t>
  </si>
  <si>
    <t>заведующий ФАП 0,5 ставки совместительство с 14.09.23; немедицинский персонал 0,5 ставки  внешний совместитель</t>
  </si>
  <si>
    <t>заведующий ФАП 0,25 ставки совместительство прием с 01.12.23;</t>
  </si>
  <si>
    <t>совместительство</t>
  </si>
  <si>
    <t>из них</t>
  </si>
  <si>
    <r>
      <t xml:space="preserve">заведующий ФАП-фельдшер, </t>
    </r>
    <r>
      <rPr>
        <sz val="12"/>
        <color rgb="FFFF0000"/>
        <rFont val="Times New Roman"/>
        <family val="1"/>
        <charset val="204"/>
      </rPr>
      <t>акушерка(заведующий ФАП)(выделить цветом)</t>
    </r>
  </si>
  <si>
    <r>
      <rPr>
        <sz val="12"/>
        <color rgb="FFFF0000"/>
        <rFont val="Times New Roman"/>
        <family val="1"/>
        <charset val="204"/>
      </rPr>
      <t>акушерка(выделить цветом)</t>
    </r>
    <r>
      <rPr>
        <sz val="12"/>
        <color theme="1"/>
        <rFont val="Times New Roman"/>
        <family val="1"/>
        <charset val="204"/>
      </rPr>
      <t>,  медицинская сестра</t>
    </r>
  </si>
  <si>
    <t>ремонт фап</t>
  </si>
  <si>
    <t>прием основного сотрудника зав фап.</t>
  </si>
  <si>
    <t>1,373,1</t>
  </si>
  <si>
    <t>Коэффициент специфики</t>
  </si>
  <si>
    <t>штатное расписание соответствует Порядку</t>
  </si>
  <si>
    <t>в штатном расписании отсутствует санитар</t>
  </si>
  <si>
    <t>в штатном расписании отсутствует фельдшер-заведующий ФАП (одна медсестра или акушерка)</t>
  </si>
  <si>
    <t>для ФАП с численностью свыше 2000</t>
  </si>
  <si>
    <t>для ФАП с численностью ниже 100 человек</t>
  </si>
  <si>
    <t>Алешенский</t>
  </si>
  <si>
    <t>В том числе репродуктивного возраста</t>
  </si>
  <si>
    <t xml:space="preserve">Нижне-Федотовский </t>
  </si>
  <si>
    <t xml:space="preserve">Архангельский </t>
  </si>
  <si>
    <t>акушерское дело; лечебное дело</t>
  </si>
  <si>
    <t>*</t>
  </si>
  <si>
    <t>Акушерка,  медицинская сестра</t>
  </si>
  <si>
    <t>Нет акушерки, помощь оказывается фельдшером или медицинской сестрой</t>
  </si>
  <si>
    <t>Сводная информация об объеме финансового обеспечения фельдшерских, фельдшерско-акушерских пунктов на 2024 год</t>
  </si>
  <si>
    <t>Приложение 3 к Порядку оплаты, расчета и применения тарифов  на оплату медицинской помощи по обязательному медицинскому страхованию по условиям оказания медицинской помощи</t>
  </si>
  <si>
    <t>в штатном расписании отсутствует санитар и недоукомлектованость фельдшерами, акушерками и медсестрами</t>
  </si>
  <si>
    <t>-</t>
  </si>
  <si>
    <t>Признак соответствия требованиям (приказ Минздравсоцразвития от 15.05.2012 № 543н)</t>
  </si>
  <si>
    <t>Доля женщин репродуктивного возраста</t>
  </si>
  <si>
    <t xml:space="preserve">Больше-Чернский </t>
  </si>
  <si>
    <t>для ФАП с численностью свыше 2000, но неукомплектованных медицинским персоналом</t>
  </si>
  <si>
    <t xml:space="preserve">в том числе с учетом доли женщин репродуктивного возраста  </t>
  </si>
  <si>
    <t>Норматив финансовых затрат ФАП на 2024 год</t>
  </si>
  <si>
    <t>Объем финансового обеспечения с учетом коэффициента специфики</t>
  </si>
  <si>
    <t>*Применение коэффициентов специфики</t>
  </si>
  <si>
    <t>доля женщин репродуктивного возраста до 10%</t>
  </si>
  <si>
    <t>доля женщин репродуктивного возраста от 10% до 50%</t>
  </si>
  <si>
    <t>с учетом обслуживания женщин репродуктивного возраста</t>
  </si>
  <si>
    <t>Приложение 1 к Дополнительному соглашению от 29.02.2024 № 1  к Тарифному соглашению на оплату медицинской помощи по обязательному медицинскому страхованию на территории Орловской области на 2024 год от 30.01.2024</t>
  </si>
</sst>
</file>

<file path=xl/styles.xml><?xml version="1.0" encoding="utf-8"?>
<styleSheet xmlns="http://schemas.openxmlformats.org/spreadsheetml/2006/main">
  <numFmts count="13">
    <numFmt numFmtId="43" formatCode="_-* #,##0.00\ _₽_-;\-* #,##0.00\ _₽_-;_-* &quot;-&quot;??\ _₽_-;_-@_-"/>
    <numFmt numFmtId="164" formatCode="#,##0.0"/>
    <numFmt numFmtId="165" formatCode="#,##0_ ;[Red]\-#,##0\ "/>
    <numFmt numFmtId="166" formatCode="_-* #,##0.00_р_._-;\-* #,##0.00_р_._-;_-* &quot;-&quot;??_р_._-;_-@_-"/>
    <numFmt numFmtId="167" formatCode="_-* #,##0&quot;р.&quot;_-;\-* #,##0&quot;р.&quot;_-;_-* &quot;-&quot;&quot;р.&quot;_-;_-@_-"/>
    <numFmt numFmtId="168" formatCode="#\ ##0"/>
    <numFmt numFmtId="169" formatCode="#\ ##0.0"/>
    <numFmt numFmtId="170" formatCode="#\ ##0.00"/>
    <numFmt numFmtId="171" formatCode="0_ ;[Red]\-0\ "/>
    <numFmt numFmtId="172" formatCode="_-* #,##0.00&quot;р.&quot;_-;\-* #,##0.00&quot;р.&quot;_-;_-* &quot;-&quot;??&quot;р.&quot;_-;_-@_-"/>
    <numFmt numFmtId="173" formatCode="_(* #,##0.00_);_(* \(#,##0.00\);_(* &quot;-&quot;??_);_(@_)"/>
    <numFmt numFmtId="174" formatCode="0.0"/>
    <numFmt numFmtId="175" formatCode="0.0000"/>
  </numFmts>
  <fonts count="3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7.5"/>
      <color indexed="12"/>
      <name val="Arial Cyr"/>
      <family val="2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ahoma"/>
      <family val="2"/>
      <charset val="204"/>
    </font>
    <font>
      <sz val="11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sz val="12"/>
      <color rgb="FFC00000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8">
    <xf numFmtId="0" fontId="0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7" fillId="0" borderId="0"/>
    <xf numFmtId="0" fontId="5" fillId="0" borderId="0"/>
    <xf numFmtId="0" fontId="7" fillId="0" borderId="0"/>
    <xf numFmtId="166" fontId="5" fillId="0" borderId="0" applyFont="0" applyFill="0" applyBorder="0" applyAlignment="0" applyProtection="0"/>
    <xf numFmtId="0" fontId="15" fillId="0" borderId="0" applyNumberForma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0" fontId="5" fillId="0" borderId="0"/>
    <xf numFmtId="0" fontId="7" fillId="0" borderId="0"/>
    <xf numFmtId="0" fontId="1" fillId="0" borderId="0"/>
    <xf numFmtId="0" fontId="1" fillId="0" borderId="0"/>
    <xf numFmtId="0" fontId="5" fillId="0" borderId="0"/>
    <xf numFmtId="0" fontId="17" fillId="0" borderId="0"/>
    <xf numFmtId="0" fontId="16" fillId="0" borderId="0"/>
    <xf numFmtId="0" fontId="1" fillId="0" borderId="0"/>
    <xf numFmtId="0" fontId="1" fillId="0" borderId="0"/>
    <xf numFmtId="0" fontId="18" fillId="0" borderId="0"/>
    <xf numFmtId="0" fontId="1" fillId="0" borderId="0"/>
    <xf numFmtId="9" fontId="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" fillId="0" borderId="0"/>
    <xf numFmtId="0" fontId="18" fillId="0" borderId="0"/>
    <xf numFmtId="0" fontId="7" fillId="0" borderId="0"/>
    <xf numFmtId="0" fontId="7" fillId="0" borderId="0"/>
    <xf numFmtId="0" fontId="7" fillId="0" borderId="0"/>
    <xf numFmtId="173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 applyNumberFormat="0" applyFill="0" applyBorder="0" applyAlignment="0" applyProtection="0"/>
    <xf numFmtId="172" fontId="5" fillId="0" borderId="0" applyFont="0" applyFill="0" applyBorder="0" applyAlignment="0" applyProtection="0"/>
    <xf numFmtId="0" fontId="27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7" fillId="0" borderId="0" applyFont="0" applyFill="0" applyBorder="0" applyAlignment="0" applyProtection="0"/>
    <xf numFmtId="0" fontId="1" fillId="0" borderId="0"/>
    <xf numFmtId="0" fontId="7" fillId="0" borderId="0"/>
    <xf numFmtId="0" fontId="1" fillId="0" borderId="0"/>
    <xf numFmtId="0" fontId="27" fillId="0" borderId="0"/>
    <xf numFmtId="0" fontId="1" fillId="0" borderId="0"/>
    <xf numFmtId="173" fontId="7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1" fillId="0" borderId="0"/>
    <xf numFmtId="43" fontId="1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166" fontId="7" fillId="0" borderId="0" applyFont="0" applyFill="0" applyBorder="0" applyAlignment="0" applyProtection="0"/>
    <xf numFmtId="0" fontId="1" fillId="0" borderId="0"/>
    <xf numFmtId="0" fontId="27" fillId="0" borderId="0"/>
    <xf numFmtId="166" fontId="1" fillId="0" borderId="0" applyFont="0" applyFill="0" applyBorder="0" applyAlignment="0" applyProtection="0"/>
    <xf numFmtId="0" fontId="1" fillId="0" borderId="0"/>
  </cellStyleXfs>
  <cellXfs count="737">
    <xf numFmtId="0" fontId="0" fillId="0" borderId="0" xfId="0"/>
    <xf numFmtId="49" fontId="4" fillId="0" borderId="1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Alignment="1">
      <alignment horizontal="center" vertical="center"/>
    </xf>
    <xf numFmtId="3" fontId="11" fillId="3" borderId="1" xfId="0" applyNumberFormat="1" applyFont="1" applyFill="1" applyBorder="1" applyAlignment="1">
      <alignment horizontal="center" vertical="center" wrapText="1"/>
    </xf>
    <xf numFmtId="3" fontId="8" fillId="0" borderId="1" xfId="2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center" vertical="center"/>
    </xf>
    <xf numFmtId="3" fontId="11" fillId="3" borderId="3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 wrapText="1"/>
    </xf>
    <xf numFmtId="4" fontId="9" fillId="0" borderId="0" xfId="0" applyNumberFormat="1" applyFont="1"/>
    <xf numFmtId="4" fontId="11" fillId="0" borderId="0" xfId="2" applyNumberFormat="1" applyFont="1" applyFill="1" applyBorder="1" applyAlignment="1">
      <alignment horizontal="center" vertical="center"/>
    </xf>
    <xf numFmtId="4" fontId="9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/>
    <xf numFmtId="4" fontId="12" fillId="3" borderId="0" xfId="0" applyNumberFormat="1" applyFont="1" applyFill="1"/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 wrapText="1"/>
    </xf>
    <xf numFmtId="4" fontId="8" fillId="2" borderId="1" xfId="1" applyNumberFormat="1" applyFont="1" applyFill="1" applyBorder="1" applyAlignment="1">
      <alignment horizontal="center" vertical="center"/>
    </xf>
    <xf numFmtId="4" fontId="8" fillId="0" borderId="1" xfId="2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3" applyNumberFormat="1" applyFont="1" applyFill="1" applyBorder="1" applyAlignment="1">
      <alignment horizontal="center" vertical="center" wrapText="1"/>
    </xf>
    <xf numFmtId="4" fontId="8" fillId="0" borderId="1" xfId="5" applyNumberFormat="1" applyFont="1" applyFill="1" applyBorder="1" applyAlignment="1">
      <alignment horizontal="center" vertical="center" wrapText="1"/>
    </xf>
    <xf numFmtId="4" fontId="11" fillId="3" borderId="3" xfId="0" applyNumberFormat="1" applyFont="1" applyFill="1" applyBorder="1" applyAlignment="1">
      <alignment horizontal="center" vertical="center" wrapText="1"/>
    </xf>
    <xf numFmtId="4" fontId="8" fillId="0" borderId="1" xfId="2" applyNumberFormat="1" applyFont="1" applyFill="1" applyBorder="1" applyAlignment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3" fontId="9" fillId="0" borderId="0" xfId="0" applyNumberFormat="1" applyFont="1"/>
    <xf numFmtId="3" fontId="9" fillId="0" borderId="1" xfId="0" applyNumberFormat="1" applyFont="1" applyBorder="1"/>
    <xf numFmtId="3" fontId="12" fillId="3" borderId="1" xfId="0" applyNumberFormat="1" applyFont="1" applyFill="1" applyBorder="1"/>
    <xf numFmtId="3" fontId="8" fillId="0" borderId="0" xfId="2" applyNumberFormat="1" applyFont="1" applyFill="1" applyAlignment="1">
      <alignment horizontal="center"/>
    </xf>
    <xf numFmtId="3" fontId="11" fillId="0" borderId="0" xfId="2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1" applyNumberFormat="1" applyFont="1" applyFill="1" applyBorder="1" applyAlignment="1">
      <alignment horizontal="center" vertical="center" wrapText="1"/>
    </xf>
    <xf numFmtId="4" fontId="9" fillId="4" borderId="0" xfId="0" applyNumberFormat="1" applyFont="1" applyFill="1"/>
    <xf numFmtId="3" fontId="9" fillId="0" borderId="0" xfId="0" applyNumberFormat="1" applyFont="1" applyAlignment="1">
      <alignment horizontal="center"/>
    </xf>
    <xf numFmtId="3" fontId="9" fillId="0" borderId="1" xfId="0" applyNumberFormat="1" applyFont="1" applyBorder="1" applyAlignment="1">
      <alignment horizontal="center"/>
    </xf>
    <xf numFmtId="3" fontId="9" fillId="0" borderId="1" xfId="2" applyNumberFormat="1" applyFont="1" applyBorder="1" applyAlignment="1">
      <alignment horizontal="center" vertical="center" wrapText="1"/>
    </xf>
    <xf numFmtId="3" fontId="9" fillId="4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vertical="center" wrapText="1"/>
    </xf>
    <xf numFmtId="168" fontId="21" fillId="0" borderId="1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12" fillId="3" borderId="1" xfId="0" applyNumberFormat="1" applyFont="1" applyFill="1" applyBorder="1" applyAlignment="1">
      <alignment vertical="center"/>
    </xf>
    <xf numFmtId="4" fontId="12" fillId="3" borderId="0" xfId="0" applyNumberFormat="1" applyFont="1" applyFill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164" fontId="9" fillId="4" borderId="3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22" fillId="0" borderId="1" xfId="0" applyNumberFormat="1" applyFont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Border="1" applyAlignment="1">
      <alignment vertical="center" wrapText="1"/>
    </xf>
    <xf numFmtId="3" fontId="9" fillId="3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9" fontId="9" fillId="0" borderId="1" xfId="2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/>
    <xf numFmtId="4" fontId="6" fillId="0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vertical="center" wrapText="1"/>
    </xf>
    <xf numFmtId="164" fontId="8" fillId="3" borderId="1" xfId="0" applyNumberFormat="1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" fontId="9" fillId="7" borderId="1" xfId="0" applyNumberFormat="1" applyFont="1" applyFill="1" applyBorder="1"/>
    <xf numFmtId="4" fontId="9" fillId="6" borderId="1" xfId="0" applyNumberFormat="1" applyFont="1" applyFill="1" applyBorder="1"/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4" fontId="10" fillId="0" borderId="6" xfId="0" applyNumberFormat="1" applyFont="1" applyBorder="1" applyAlignment="1">
      <alignment vertical="center"/>
    </xf>
    <xf numFmtId="4" fontId="10" fillId="0" borderId="0" xfId="0" applyNumberFormat="1" applyFont="1"/>
    <xf numFmtId="4" fontId="10" fillId="0" borderId="1" xfId="0" applyNumberFormat="1" applyFont="1" applyBorder="1"/>
    <xf numFmtId="4" fontId="9" fillId="0" borderId="0" xfId="0" applyNumberFormat="1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4" fontId="8" fillId="3" borderId="1" xfId="1" applyNumberFormat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3" fontId="8" fillId="3" borderId="0" xfId="2" applyNumberFormat="1" applyFont="1" applyFill="1" applyAlignment="1">
      <alignment horizontal="center"/>
    </xf>
    <xf numFmtId="3" fontId="9" fillId="3" borderId="0" xfId="0" applyNumberFormat="1" applyFont="1" applyFill="1" applyAlignment="1">
      <alignment horizontal="center"/>
    </xf>
    <xf numFmtId="3" fontId="11" fillId="3" borderId="0" xfId="2" applyNumberFormat="1" applyFont="1" applyFill="1" applyBorder="1" applyAlignment="1">
      <alignment horizontal="center" vertical="center"/>
    </xf>
    <xf numFmtId="3" fontId="8" fillId="3" borderId="1" xfId="1" applyNumberFormat="1" applyFont="1" applyFill="1" applyBorder="1" applyAlignment="1">
      <alignment horizontal="center" vertical="center" wrapText="1"/>
    </xf>
    <xf numFmtId="3" fontId="10" fillId="3" borderId="1" xfId="0" applyNumberFormat="1" applyFont="1" applyFill="1" applyBorder="1" applyAlignment="1">
      <alignment horizontal="center" vertical="center" wrapText="1"/>
    </xf>
    <xf numFmtId="3" fontId="8" fillId="3" borderId="1" xfId="2" applyNumberFormat="1" applyFont="1" applyFill="1" applyBorder="1" applyAlignment="1">
      <alignment horizontal="center" vertical="center" wrapText="1"/>
    </xf>
    <xf numFmtId="3" fontId="8" fillId="3" borderId="0" xfId="0" applyNumberFormat="1" applyFont="1" applyFill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4" fontId="9" fillId="6" borderId="1" xfId="0" applyNumberFormat="1" applyFont="1" applyFill="1" applyBorder="1" applyAlignment="1">
      <alignment horizontal="center" vertical="center" wrapText="1"/>
    </xf>
    <xf numFmtId="4" fontId="8" fillId="0" borderId="0" xfId="2" applyNumberFormat="1" applyFont="1" applyFill="1" applyAlignment="1">
      <alignment horizontal="center"/>
    </xf>
    <xf numFmtId="4" fontId="11" fillId="3" borderId="7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3" fontId="8" fillId="9" borderId="1" xfId="0" applyNumberFormat="1" applyFont="1" applyFill="1" applyBorder="1" applyAlignment="1">
      <alignment horizontal="center" vertical="center" wrapText="1"/>
    </xf>
    <xf numFmtId="4" fontId="8" fillId="9" borderId="1" xfId="0" applyNumberFormat="1" applyFont="1" applyFill="1" applyBorder="1" applyAlignment="1">
      <alignment horizontal="center" vertical="center" wrapText="1"/>
    </xf>
    <xf numFmtId="4" fontId="8" fillId="8" borderId="1" xfId="0" applyNumberFormat="1" applyFont="1" applyFill="1" applyBorder="1" applyAlignment="1">
      <alignment horizontal="center" vertical="center" wrapText="1"/>
    </xf>
    <xf numFmtId="4" fontId="8" fillId="8" borderId="1" xfId="1" applyNumberFormat="1" applyFont="1" applyFill="1" applyBorder="1" applyAlignment="1">
      <alignment horizontal="center" vertical="center" wrapText="1"/>
    </xf>
    <xf numFmtId="4" fontId="10" fillId="8" borderId="1" xfId="1" applyNumberFormat="1" applyFont="1" applyFill="1" applyBorder="1" applyAlignment="1">
      <alignment horizontal="center" vertical="center" wrapText="1"/>
    </xf>
    <xf numFmtId="4" fontId="10" fillId="8" borderId="1" xfId="0" applyNumberFormat="1" applyFont="1" applyFill="1" applyBorder="1" applyAlignment="1">
      <alignment horizontal="center" vertical="center" wrapText="1"/>
    </xf>
    <xf numFmtId="4" fontId="8" fillId="8" borderId="1" xfId="2" applyNumberFormat="1" applyFont="1" applyFill="1" applyBorder="1" applyAlignment="1">
      <alignment horizontal="center" vertical="center" wrapText="1"/>
    </xf>
    <xf numFmtId="4" fontId="9" fillId="3" borderId="0" xfId="0" applyNumberFormat="1" applyFont="1" applyFill="1" applyAlignment="1">
      <alignment horizontal="center"/>
    </xf>
    <xf numFmtId="4" fontId="9" fillId="0" borderId="3" xfId="0" applyNumberFormat="1" applyFont="1" applyBorder="1" applyAlignment="1">
      <alignment horizontal="center" vertical="center" wrapText="1"/>
    </xf>
    <xf numFmtId="164" fontId="9" fillId="3" borderId="3" xfId="0" applyNumberFormat="1" applyFont="1" applyFill="1" applyBorder="1" applyAlignment="1">
      <alignment horizontal="center" vertical="center" wrapText="1"/>
    </xf>
    <xf numFmtId="164" fontId="9" fillId="8" borderId="1" xfId="0" applyNumberFormat="1" applyFont="1" applyFill="1" applyBorder="1" applyAlignment="1">
      <alignment horizontal="center" vertical="center" wrapText="1"/>
    </xf>
    <xf numFmtId="4" fontId="9" fillId="0" borderId="1" xfId="2" applyNumberFormat="1" applyFont="1" applyBorder="1" applyAlignment="1">
      <alignment horizontal="center" vertical="center" wrapText="1"/>
    </xf>
    <xf numFmtId="4" fontId="9" fillId="0" borderId="3" xfId="2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3" fontId="9" fillId="3" borderId="1" xfId="2" applyNumberFormat="1" applyFont="1" applyFill="1" applyBorder="1" applyAlignment="1">
      <alignment horizontal="center" vertical="center" wrapText="1"/>
    </xf>
    <xf numFmtId="164" fontId="8" fillId="3" borderId="3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2" fontId="8" fillId="3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164" fontId="9" fillId="0" borderId="3" xfId="2" applyNumberFormat="1" applyFont="1" applyBorder="1" applyAlignment="1">
      <alignment horizontal="center" vertical="center" wrapText="1"/>
    </xf>
    <xf numFmtId="2" fontId="9" fillId="0" borderId="3" xfId="2" applyNumberFormat="1" applyFont="1" applyBorder="1" applyAlignment="1">
      <alignment horizontal="center" vertical="center" wrapText="1"/>
    </xf>
    <xf numFmtId="164" fontId="9" fillId="3" borderId="3" xfId="2" applyNumberFormat="1" applyFont="1" applyFill="1" applyBorder="1" applyAlignment="1">
      <alignment horizontal="center" vertical="center" wrapText="1"/>
    </xf>
    <xf numFmtId="164" fontId="9" fillId="0" borderId="1" xfId="2" applyNumberFormat="1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horizontal="center" vertical="center" wrapText="1"/>
    </xf>
    <xf numFmtId="4" fontId="9" fillId="3" borderId="1" xfId="2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4" fontId="9" fillId="9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/>
    </xf>
    <xf numFmtId="4" fontId="9" fillId="9" borderId="1" xfId="0" applyNumberFormat="1" applyFont="1" applyFill="1" applyBorder="1" applyAlignment="1">
      <alignment horizontal="center"/>
    </xf>
    <xf numFmtId="4" fontId="9" fillId="3" borderId="1" xfId="0" applyNumberFormat="1" applyFont="1" applyFill="1" applyBorder="1" applyAlignment="1">
      <alignment horizontal="center"/>
    </xf>
    <xf numFmtId="2" fontId="8" fillId="0" borderId="1" xfId="0" applyNumberFormat="1" applyFont="1" applyBorder="1" applyAlignment="1">
      <alignment horizontal="center" vertical="center" wrapText="1"/>
    </xf>
    <xf numFmtId="169" fontId="9" fillId="0" borderId="1" xfId="0" applyNumberFormat="1" applyFont="1" applyBorder="1" applyAlignment="1">
      <alignment horizontal="center" vertical="center" wrapText="1"/>
    </xf>
    <xf numFmtId="164" fontId="9" fillId="9" borderId="1" xfId="0" applyNumberFormat="1" applyFont="1" applyFill="1" applyBorder="1" applyAlignment="1">
      <alignment horizontal="center" vertical="center" wrapText="1"/>
    </xf>
    <xf numFmtId="4" fontId="8" fillId="8" borderId="1" xfId="1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/>
    <xf numFmtId="4" fontId="11" fillId="3" borderId="5" xfId="0" applyNumberFormat="1" applyFont="1" applyFill="1" applyBorder="1" applyAlignment="1">
      <alignment vertical="center"/>
    </xf>
    <xf numFmtId="3" fontId="11" fillId="3" borderId="5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8" borderId="1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 vertical="center" wrapText="1"/>
    </xf>
    <xf numFmtId="3" fontId="4" fillId="2" borderId="0" xfId="0" applyNumberFormat="1" applyFont="1" applyFill="1" applyBorder="1" applyAlignment="1">
      <alignment horizontal="center" vertical="center" wrapText="1"/>
    </xf>
    <xf numFmtId="165" fontId="3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9" borderId="1" xfId="0" applyNumberFormat="1" applyFont="1" applyFill="1" applyBorder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 wrapText="1"/>
    </xf>
    <xf numFmtId="164" fontId="2" fillId="10" borderId="1" xfId="0" applyNumberFormat="1" applyFont="1" applyFill="1" applyBorder="1" applyAlignment="1">
      <alignment horizontal="center" vertical="center"/>
    </xf>
    <xf numFmtId="164" fontId="2" fillId="11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 wrapText="1"/>
    </xf>
    <xf numFmtId="165" fontId="3" fillId="2" borderId="9" xfId="0" applyNumberFormat="1" applyFont="1" applyFill="1" applyBorder="1" applyAlignment="1">
      <alignment horizontal="center" vertical="center" wrapText="1"/>
    </xf>
    <xf numFmtId="3" fontId="4" fillId="9" borderId="0" xfId="0" applyNumberFormat="1" applyFont="1" applyFill="1" applyBorder="1" applyAlignment="1">
      <alignment horizontal="center" vertical="center" wrapText="1"/>
    </xf>
    <xf numFmtId="3" fontId="4" fillId="1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3" fontId="8" fillId="12" borderId="1" xfId="0" applyNumberFormat="1" applyFont="1" applyFill="1" applyBorder="1" applyAlignment="1">
      <alignment horizontal="center" vertical="center" wrapText="1"/>
    </xf>
    <xf numFmtId="3" fontId="8" fillId="9" borderId="1" xfId="1" applyNumberFormat="1" applyFont="1" applyFill="1" applyBorder="1" applyAlignment="1">
      <alignment horizontal="center" vertical="center" wrapText="1"/>
    </xf>
    <xf numFmtId="3" fontId="9" fillId="9" borderId="1" xfId="0" applyNumberFormat="1" applyFont="1" applyFill="1" applyBorder="1" applyAlignment="1">
      <alignment horizontal="center" vertical="center" wrapText="1"/>
    </xf>
    <xf numFmtId="164" fontId="3" fillId="12" borderId="1" xfId="0" applyNumberFormat="1" applyFont="1" applyFill="1" applyBorder="1" applyAlignment="1">
      <alignment horizontal="center" vertical="center"/>
    </xf>
    <xf numFmtId="164" fontId="4" fillId="13" borderId="0" xfId="0" applyNumberFormat="1" applyFont="1" applyFill="1" applyBorder="1" applyAlignment="1">
      <alignment horizontal="center" vertical="center" wrapText="1"/>
    </xf>
    <xf numFmtId="4" fontId="8" fillId="13" borderId="1" xfId="0" applyNumberFormat="1" applyFont="1" applyFill="1" applyBorder="1" applyAlignment="1">
      <alignment horizontal="center" vertical="center" wrapText="1"/>
    </xf>
    <xf numFmtId="164" fontId="10" fillId="13" borderId="1" xfId="0" applyNumberFormat="1" applyFont="1" applyFill="1" applyBorder="1" applyAlignment="1">
      <alignment horizontal="center" vertical="center" wrapText="1"/>
    </xf>
    <xf numFmtId="4" fontId="10" fillId="13" borderId="1" xfId="0" applyNumberFormat="1" applyFont="1" applyFill="1" applyBorder="1" applyAlignment="1">
      <alignment vertical="center"/>
    </xf>
    <xf numFmtId="4" fontId="11" fillId="8" borderId="1" xfId="1" applyNumberFormat="1" applyFont="1" applyFill="1" applyBorder="1" applyAlignment="1">
      <alignment horizontal="center" vertical="center" wrapText="1"/>
    </xf>
    <xf numFmtId="4" fontId="11" fillId="8" borderId="1" xfId="1" applyNumberFormat="1" applyFont="1" applyFill="1" applyBorder="1" applyAlignment="1">
      <alignment horizontal="center" vertical="center"/>
    </xf>
    <xf numFmtId="4" fontId="11" fillId="0" borderId="0" xfId="2" applyNumberFormat="1" applyFont="1" applyFill="1" applyAlignment="1">
      <alignment horizontal="center"/>
    </xf>
    <xf numFmtId="4" fontId="12" fillId="0" borderId="0" xfId="0" applyNumberFormat="1" applyFont="1" applyAlignment="1">
      <alignment horizontal="center"/>
    </xf>
    <xf numFmtId="4" fontId="11" fillId="8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 wrapText="1"/>
    </xf>
    <xf numFmtId="4" fontId="9" fillId="14" borderId="3" xfId="0" applyNumberFormat="1" applyFont="1" applyFill="1" applyBorder="1" applyAlignment="1">
      <alignment horizontal="center" vertical="center" wrapText="1"/>
    </xf>
    <xf numFmtId="164" fontId="9" fillId="14" borderId="1" xfId="0" applyNumberFormat="1" applyFont="1" applyFill="1" applyBorder="1" applyAlignment="1">
      <alignment horizontal="center" vertical="center" wrapText="1"/>
    </xf>
    <xf numFmtId="3" fontId="8" fillId="10" borderId="1" xfId="2" applyNumberFormat="1" applyFont="1" applyFill="1" applyBorder="1" applyAlignment="1">
      <alignment horizontal="center" vertical="center" wrapText="1"/>
    </xf>
    <xf numFmtId="3" fontId="8" fillId="10" borderId="1" xfId="1" applyNumberFormat="1" applyFont="1" applyFill="1" applyBorder="1" applyAlignment="1">
      <alignment horizontal="center" vertical="center" wrapText="1"/>
    </xf>
    <xf numFmtId="3" fontId="8" fillId="10" borderId="1" xfId="0" applyNumberFormat="1" applyFont="1" applyFill="1" applyBorder="1" applyAlignment="1">
      <alignment horizontal="center" vertical="center" wrapText="1"/>
    </xf>
    <xf numFmtId="3" fontId="9" fillId="10" borderId="1" xfId="0" applyNumberFormat="1" applyFont="1" applyFill="1" applyBorder="1" applyAlignment="1">
      <alignment horizontal="center" vertical="center" wrapText="1"/>
    </xf>
    <xf numFmtId="3" fontId="10" fillId="10" borderId="1" xfId="0" applyNumberFormat="1" applyFont="1" applyFill="1" applyBorder="1" applyAlignment="1">
      <alignment horizontal="center" vertical="center" wrapText="1"/>
    </xf>
    <xf numFmtId="3" fontId="6" fillId="10" borderId="0" xfId="0" applyNumberFormat="1" applyFont="1" applyFill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vertical="center"/>
    </xf>
    <xf numFmtId="4" fontId="10" fillId="4" borderId="1" xfId="0" applyNumberFormat="1" applyFont="1" applyFill="1" applyBorder="1" applyAlignment="1">
      <alignment horizontal="center" vertical="center" wrapText="1"/>
    </xf>
    <xf numFmtId="164" fontId="9" fillId="4" borderId="1" xfId="2" applyNumberFormat="1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164" fontId="10" fillId="14" borderId="1" xfId="0" applyNumberFormat="1" applyFont="1" applyFill="1" applyBorder="1" applyAlignment="1">
      <alignment horizontal="center" vertical="center" wrapText="1"/>
    </xf>
    <xf numFmtId="4" fontId="9" fillId="11" borderId="3" xfId="0" applyNumberFormat="1" applyFont="1" applyFill="1" applyBorder="1" applyAlignment="1">
      <alignment horizontal="center" vertical="center" wrapText="1"/>
    </xf>
    <xf numFmtId="3" fontId="9" fillId="0" borderId="0" xfId="0" applyNumberFormat="1" applyFont="1" applyAlignment="1">
      <alignment vertical="center"/>
    </xf>
    <xf numFmtId="3" fontId="9" fillId="11" borderId="1" xfId="0" applyNumberFormat="1" applyFont="1" applyFill="1" applyBorder="1" applyAlignment="1">
      <alignment vertical="center"/>
    </xf>
    <xf numFmtId="3" fontId="9" fillId="0" borderId="1" xfId="0" applyNumberFormat="1" applyFont="1" applyBorder="1" applyAlignment="1">
      <alignment vertical="center"/>
    </xf>
    <xf numFmtId="3" fontId="9" fillId="4" borderId="1" xfId="0" applyNumberFormat="1" applyFont="1" applyFill="1" applyBorder="1" applyAlignment="1">
      <alignment vertical="center"/>
    </xf>
    <xf numFmtId="3" fontId="9" fillId="14" borderId="1" xfId="0" applyNumberFormat="1" applyFont="1" applyFill="1" applyBorder="1" applyAlignment="1">
      <alignment vertical="center"/>
    </xf>
    <xf numFmtId="3" fontId="9" fillId="6" borderId="1" xfId="0" applyNumberFormat="1" applyFont="1" applyFill="1" applyBorder="1" applyAlignment="1">
      <alignment vertical="center"/>
    </xf>
    <xf numFmtId="3" fontId="9" fillId="5" borderId="1" xfId="0" applyNumberFormat="1" applyFont="1" applyFill="1" applyBorder="1" applyAlignment="1">
      <alignment vertical="center"/>
    </xf>
    <xf numFmtId="3" fontId="9" fillId="9" borderId="1" xfId="0" applyNumberFormat="1" applyFont="1" applyFill="1" applyBorder="1" applyAlignment="1">
      <alignment vertical="center"/>
    </xf>
    <xf numFmtId="3" fontId="10" fillId="0" borderId="1" xfId="0" applyNumberFormat="1" applyFont="1" applyBorder="1" applyAlignment="1">
      <alignment vertical="center"/>
    </xf>
    <xf numFmtId="3" fontId="9" fillId="12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vertical="center"/>
    </xf>
    <xf numFmtId="3" fontId="10" fillId="0" borderId="0" xfId="0" applyNumberFormat="1" applyFont="1" applyAlignment="1">
      <alignment vertical="center"/>
    </xf>
    <xf numFmtId="165" fontId="9" fillId="0" borderId="0" xfId="0" applyNumberFormat="1" applyFont="1"/>
    <xf numFmtId="165" fontId="9" fillId="0" borderId="1" xfId="0" applyNumberFormat="1" applyFont="1" applyBorder="1" applyAlignment="1">
      <alignment vertical="center"/>
    </xf>
    <xf numFmtId="165" fontId="12" fillId="3" borderId="1" xfId="0" applyNumberFormat="1" applyFont="1" applyFill="1" applyBorder="1"/>
    <xf numFmtId="4" fontId="9" fillId="0" borderId="0" xfId="0" applyNumberFormat="1" applyFont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center" vertical="center"/>
    </xf>
    <xf numFmtId="9" fontId="9" fillId="0" borderId="0" xfId="46" applyFont="1" applyBorder="1"/>
    <xf numFmtId="4" fontId="24" fillId="3" borderId="1" xfId="0" applyNumberFormat="1" applyFont="1" applyFill="1" applyBorder="1"/>
    <xf numFmtId="171" fontId="4" fillId="2" borderId="0" xfId="0" applyNumberFormat="1" applyFont="1" applyFill="1" applyBorder="1" applyAlignment="1">
      <alignment horizontal="center" vertical="center"/>
    </xf>
    <xf numFmtId="3" fontId="6" fillId="15" borderId="0" xfId="0" applyNumberFormat="1" applyFont="1" applyFill="1" applyAlignment="1">
      <alignment horizontal="center" vertical="center" wrapText="1"/>
    </xf>
    <xf numFmtId="3" fontId="8" fillId="15" borderId="1" xfId="1" applyNumberFormat="1" applyFont="1" applyFill="1" applyBorder="1" applyAlignment="1">
      <alignment horizontal="center" vertical="center" wrapText="1"/>
    </xf>
    <xf numFmtId="3" fontId="8" fillId="15" borderId="1" xfId="0" applyNumberFormat="1" applyFont="1" applyFill="1" applyBorder="1" applyAlignment="1">
      <alignment horizontal="center" vertical="center" wrapText="1"/>
    </xf>
    <xf numFmtId="4" fontId="10" fillId="2" borderId="0" xfId="2" applyNumberFormat="1" applyFont="1" applyFill="1" applyAlignment="1">
      <alignment horizontal="center" wrapText="1"/>
    </xf>
    <xf numFmtId="4" fontId="10" fillId="2" borderId="0" xfId="2" applyNumberFormat="1" applyFont="1" applyFill="1" applyBorder="1" applyAlignment="1">
      <alignment horizontal="center" vertical="center" wrapText="1"/>
    </xf>
    <xf numFmtId="168" fontId="8" fillId="0" borderId="1" xfId="0" applyNumberFormat="1" applyFont="1" applyFill="1" applyBorder="1" applyAlignment="1">
      <alignment horizontal="center" vertical="center" wrapText="1"/>
    </xf>
    <xf numFmtId="169" fontId="8" fillId="0" borderId="3" xfId="0" applyNumberFormat="1" applyFont="1" applyBorder="1" applyAlignment="1">
      <alignment horizontal="center" vertical="center" wrapText="1"/>
    </xf>
    <xf numFmtId="169" fontId="8" fillId="3" borderId="1" xfId="0" applyNumberFormat="1" applyFont="1" applyFill="1" applyBorder="1" applyAlignment="1">
      <alignment horizontal="center" vertical="center" wrapText="1"/>
    </xf>
    <xf numFmtId="169" fontId="8" fillId="0" borderId="1" xfId="0" applyNumberFormat="1" applyFont="1" applyBorder="1" applyAlignment="1">
      <alignment horizontal="center" vertical="center" wrapText="1"/>
    </xf>
    <xf numFmtId="4" fontId="8" fillId="11" borderId="3" xfId="0" applyNumberFormat="1" applyFont="1" applyFill="1" applyBorder="1" applyAlignment="1">
      <alignment horizontal="center" vertical="center" wrapText="1"/>
    </xf>
    <xf numFmtId="168" fontId="8" fillId="0" borderId="1" xfId="0" applyNumberFormat="1" applyFont="1" applyBorder="1" applyAlignment="1">
      <alignment horizontal="center" vertical="center" wrapText="1"/>
    </xf>
    <xf numFmtId="170" fontId="8" fillId="0" borderId="7" xfId="0" applyNumberFormat="1" applyFont="1" applyFill="1" applyBorder="1" applyAlignment="1">
      <alignment horizontal="center" vertical="center"/>
    </xf>
    <xf numFmtId="170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vertical="center"/>
    </xf>
    <xf numFmtId="4" fontId="8" fillId="0" borderId="0" xfId="0" applyNumberFormat="1" applyFont="1"/>
    <xf numFmtId="4" fontId="8" fillId="0" borderId="1" xfId="0" applyNumberFormat="1" applyFont="1" applyBorder="1"/>
    <xf numFmtId="9" fontId="8" fillId="0" borderId="0" xfId="46" applyFont="1" applyBorder="1"/>
    <xf numFmtId="3" fontId="8" fillId="11" borderId="1" xfId="0" applyNumberFormat="1" applyFont="1" applyFill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165" fontId="8" fillId="0" borderId="1" xfId="0" applyNumberFormat="1" applyFont="1" applyBorder="1" applyAlignment="1">
      <alignment vertical="center"/>
    </xf>
    <xf numFmtId="170" fontId="8" fillId="0" borderId="1" xfId="0" applyNumberFormat="1" applyFont="1" applyBorder="1" applyAlignment="1">
      <alignment horizontal="center" vertical="center" wrapText="1"/>
    </xf>
    <xf numFmtId="168" fontId="8" fillId="8" borderId="1" xfId="0" applyNumberFormat="1" applyFont="1" applyFill="1" applyBorder="1" applyAlignment="1">
      <alignment horizontal="center" vertical="center" wrapText="1"/>
    </xf>
    <xf numFmtId="3" fontId="8" fillId="8" borderId="1" xfId="0" applyNumberFormat="1" applyFont="1" applyFill="1" applyBorder="1" applyAlignment="1">
      <alignment horizontal="center" vertical="center" wrapText="1"/>
    </xf>
    <xf numFmtId="169" fontId="8" fillId="8" borderId="1" xfId="0" applyNumberFormat="1" applyFont="1" applyFill="1" applyBorder="1" applyAlignment="1">
      <alignment horizontal="center" vertical="center" wrapText="1"/>
    </xf>
    <xf numFmtId="170" fontId="8" fillId="8" borderId="1" xfId="0" applyNumberFormat="1" applyFont="1" applyFill="1" applyBorder="1" applyAlignment="1">
      <alignment horizontal="center" vertical="center" wrapText="1"/>
    </xf>
    <xf numFmtId="4" fontId="8" fillId="8" borderId="3" xfId="0" applyNumberFormat="1" applyFont="1" applyFill="1" applyBorder="1" applyAlignment="1">
      <alignment horizontal="center" vertical="center" wrapText="1"/>
    </xf>
    <xf numFmtId="169" fontId="8" fillId="8" borderId="3" xfId="0" applyNumberFormat="1" applyFont="1" applyFill="1" applyBorder="1" applyAlignment="1">
      <alignment horizontal="center" vertical="center" wrapText="1"/>
    </xf>
    <xf numFmtId="4" fontId="8" fillId="8" borderId="1" xfId="0" applyNumberFormat="1" applyFont="1" applyFill="1" applyBorder="1" applyAlignment="1">
      <alignment vertical="center"/>
    </xf>
    <xf numFmtId="4" fontId="8" fillId="8" borderId="0" xfId="0" applyNumberFormat="1" applyFont="1" applyFill="1"/>
    <xf numFmtId="4" fontId="8" fillId="8" borderId="1" xfId="0" applyNumberFormat="1" applyFont="1" applyFill="1" applyBorder="1"/>
    <xf numFmtId="9" fontId="8" fillId="8" borderId="0" xfId="46" applyFont="1" applyFill="1" applyBorder="1"/>
    <xf numFmtId="3" fontId="8" fillId="8" borderId="1" xfId="0" applyNumberFormat="1" applyFont="1" applyFill="1" applyBorder="1" applyAlignment="1">
      <alignment vertical="center"/>
    </xf>
    <xf numFmtId="165" fontId="8" fillId="8" borderId="1" xfId="0" applyNumberFormat="1" applyFont="1" applyFill="1" applyBorder="1" applyAlignment="1">
      <alignment vertical="center"/>
    </xf>
    <xf numFmtId="164" fontId="8" fillId="8" borderId="3" xfId="0" applyNumberFormat="1" applyFont="1" applyFill="1" applyBorder="1" applyAlignment="1">
      <alignment horizontal="center" vertical="center" wrapText="1"/>
    </xf>
    <xf numFmtId="169" fontId="8" fillId="9" borderId="1" xfId="0" applyNumberFormat="1" applyFont="1" applyFill="1" applyBorder="1" applyAlignment="1">
      <alignment horizontal="center" vertical="center" wrapText="1"/>
    </xf>
    <xf numFmtId="3" fontId="8" fillId="5" borderId="1" xfId="0" applyNumberFormat="1" applyFont="1" applyFill="1" applyBorder="1" applyAlignment="1">
      <alignment vertical="center"/>
    </xf>
    <xf numFmtId="3" fontId="13" fillId="0" borderId="6" xfId="24" applyNumberFormat="1" applyFont="1" applyBorder="1" applyAlignment="1">
      <alignment horizontal="center" vertical="center" wrapText="1"/>
    </xf>
    <xf numFmtId="3" fontId="13" fillId="4" borderId="6" xfId="24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/>
    </xf>
    <xf numFmtId="3" fontId="9" fillId="0" borderId="3" xfId="24" applyNumberFormat="1" applyFont="1" applyBorder="1" applyAlignment="1">
      <alignment horizontal="center" vertical="center" wrapText="1"/>
    </xf>
    <xf numFmtId="3" fontId="9" fillId="0" borderId="1" xfId="24" applyNumberFormat="1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3" fontId="9" fillId="4" borderId="3" xfId="24" applyNumberFormat="1" applyFont="1" applyFill="1" applyBorder="1" applyAlignment="1">
      <alignment horizontal="center" vertical="center" wrapText="1"/>
    </xf>
    <xf numFmtId="3" fontId="9" fillId="0" borderId="6" xfId="24" applyNumberFormat="1" applyFont="1" applyBorder="1" applyAlignment="1">
      <alignment horizontal="center" vertical="center" wrapText="1"/>
    </xf>
    <xf numFmtId="3" fontId="9" fillId="3" borderId="1" xfId="24" applyNumberFormat="1" applyFont="1" applyFill="1" applyBorder="1" applyAlignment="1">
      <alignment horizontal="center" vertical="center" wrapText="1"/>
    </xf>
    <xf numFmtId="3" fontId="9" fillId="2" borderId="1" xfId="24" applyNumberFormat="1" applyFont="1" applyFill="1" applyBorder="1" applyAlignment="1">
      <alignment horizontal="center" vertical="center" wrapText="1"/>
    </xf>
    <xf numFmtId="3" fontId="9" fillId="2" borderId="6" xfId="24" applyNumberFormat="1" applyFont="1" applyFill="1" applyBorder="1" applyAlignment="1">
      <alignment horizontal="center" vertical="center" wrapText="1"/>
    </xf>
    <xf numFmtId="164" fontId="9" fillId="0" borderId="3" xfId="88" applyNumberFormat="1" applyFont="1" applyBorder="1" applyAlignment="1">
      <alignment horizontal="center" vertical="center" wrapText="1"/>
    </xf>
    <xf numFmtId="164" fontId="9" fillId="2" borderId="3" xfId="88" applyNumberFormat="1" applyFont="1" applyFill="1" applyBorder="1" applyAlignment="1">
      <alignment horizontal="center" vertical="center" wrapText="1"/>
    </xf>
    <xf numFmtId="3" fontId="9" fillId="2" borderId="3" xfId="88" applyNumberFormat="1" applyFont="1" applyFill="1" applyBorder="1" applyAlignment="1">
      <alignment horizontal="center" vertical="center" wrapText="1"/>
    </xf>
    <xf numFmtId="4" fontId="9" fillId="0" borderId="3" xfId="88" applyNumberFormat="1" applyFont="1" applyBorder="1" applyAlignment="1">
      <alignment horizontal="center" vertical="center" wrapText="1"/>
    </xf>
    <xf numFmtId="3" fontId="9" fillId="0" borderId="3" xfId="88" applyNumberFormat="1" applyFont="1" applyBorder="1" applyAlignment="1">
      <alignment horizontal="center" vertical="center" wrapText="1"/>
    </xf>
    <xf numFmtId="4" fontId="8" fillId="2" borderId="3" xfId="88" applyNumberFormat="1" applyFont="1" applyFill="1" applyBorder="1" applyAlignment="1">
      <alignment horizontal="center" vertical="center" wrapText="1"/>
    </xf>
    <xf numFmtId="164" fontId="8" fillId="2" borderId="3" xfId="88" applyNumberFormat="1" applyFont="1" applyFill="1" applyBorder="1" applyAlignment="1">
      <alignment horizontal="center" vertical="center" wrapText="1"/>
    </xf>
    <xf numFmtId="164" fontId="9" fillId="0" borderId="1" xfId="88" applyNumberFormat="1" applyFont="1" applyBorder="1" applyAlignment="1">
      <alignment horizontal="center" vertical="center" wrapText="1"/>
    </xf>
    <xf numFmtId="4" fontId="9" fillId="0" borderId="1" xfId="88" applyNumberFormat="1" applyFont="1" applyBorder="1" applyAlignment="1">
      <alignment horizontal="center" vertical="center" wrapText="1"/>
    </xf>
    <xf numFmtId="3" fontId="9" fillId="0" borderId="1" xfId="88" applyNumberFormat="1" applyFont="1" applyBorder="1" applyAlignment="1">
      <alignment horizontal="center" vertical="center" wrapText="1"/>
    </xf>
    <xf numFmtId="3" fontId="9" fillId="2" borderId="1" xfId="88" applyNumberFormat="1" applyFont="1" applyFill="1" applyBorder="1" applyAlignment="1">
      <alignment horizontal="center" vertical="center" wrapText="1"/>
    </xf>
    <xf numFmtId="164" fontId="9" fillId="2" borderId="1" xfId="88" applyNumberFormat="1" applyFont="1" applyFill="1" applyBorder="1" applyAlignment="1">
      <alignment horizontal="center" vertical="center" wrapText="1"/>
    </xf>
    <xf numFmtId="4" fontId="9" fillId="2" borderId="3" xfId="88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4" fontId="11" fillId="3" borderId="7" xfId="0" applyNumberFormat="1" applyFont="1" applyFill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 vertical="center" wrapText="1"/>
    </xf>
    <xf numFmtId="4" fontId="9" fillId="6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4" fontId="8" fillId="4" borderId="3" xfId="67" applyNumberFormat="1" applyFont="1" applyFill="1" applyBorder="1" applyAlignment="1">
      <alignment horizontal="center" vertical="center" wrapText="1"/>
    </xf>
    <xf numFmtId="3" fontId="9" fillId="4" borderId="3" xfId="67" applyNumberFormat="1" applyFont="1" applyFill="1" applyBorder="1" applyAlignment="1">
      <alignment horizontal="center" vertical="center" wrapText="1"/>
    </xf>
    <xf numFmtId="3" fontId="9" fillId="4" borderId="6" xfId="67" applyNumberFormat="1" applyFont="1" applyFill="1" applyBorder="1" applyAlignment="1">
      <alignment horizontal="center" vertical="center" wrapText="1"/>
    </xf>
    <xf numFmtId="4" fontId="9" fillId="4" borderId="3" xfId="67" applyNumberFormat="1" applyFont="1" applyFill="1" applyBorder="1" applyAlignment="1">
      <alignment horizontal="center" vertical="center" wrapText="1"/>
    </xf>
    <xf numFmtId="164" fontId="8" fillId="4" borderId="3" xfId="67" applyNumberFormat="1" applyFont="1" applyFill="1" applyBorder="1" applyAlignment="1">
      <alignment horizontal="center" vertical="center" wrapText="1"/>
    </xf>
    <xf numFmtId="164" fontId="9" fillId="4" borderId="3" xfId="67" applyNumberFormat="1" applyFont="1" applyFill="1" applyBorder="1" applyAlignment="1">
      <alignment horizontal="center" vertical="center" wrapText="1"/>
    </xf>
    <xf numFmtId="164" fontId="4" fillId="4" borderId="1" xfId="96" applyNumberFormat="1" applyFont="1" applyFill="1" applyBorder="1" applyAlignment="1">
      <alignment horizontal="center" vertical="center" wrapText="1"/>
    </xf>
    <xf numFmtId="164" fontId="4" fillId="0" borderId="1" xfId="96" applyNumberFormat="1" applyFont="1" applyBorder="1" applyAlignment="1">
      <alignment horizontal="center" vertical="center" wrapText="1"/>
    </xf>
    <xf numFmtId="2" fontId="4" fillId="0" borderId="1" xfId="96" applyNumberFormat="1" applyFont="1" applyBorder="1" applyAlignment="1">
      <alignment horizontal="center" vertical="center" wrapText="1"/>
    </xf>
    <xf numFmtId="164" fontId="9" fillId="0" borderId="1" xfId="67" applyNumberFormat="1" applyFont="1" applyFill="1" applyBorder="1" applyAlignment="1">
      <alignment horizontal="center" vertical="center" wrapText="1"/>
    </xf>
    <xf numFmtId="4" fontId="9" fillId="0" borderId="3" xfId="67" applyNumberFormat="1" applyFont="1" applyFill="1" applyBorder="1" applyAlignment="1">
      <alignment horizontal="center" vertical="center" wrapText="1"/>
    </xf>
    <xf numFmtId="164" fontId="4" fillId="0" borderId="1" xfId="96" applyNumberFormat="1" applyFont="1" applyFill="1" applyBorder="1" applyAlignment="1">
      <alignment horizontal="center" vertical="center" wrapText="1"/>
    </xf>
    <xf numFmtId="164" fontId="12" fillId="0" borderId="3" xfId="88" applyNumberFormat="1" applyFont="1" applyBorder="1" applyAlignment="1">
      <alignment horizontal="center" vertical="center" wrapText="1"/>
    </xf>
    <xf numFmtId="164" fontId="12" fillId="0" borderId="3" xfId="67" applyNumberFormat="1" applyFont="1" applyBorder="1" applyAlignment="1">
      <alignment horizontal="center" vertical="center" wrapText="1"/>
    </xf>
    <xf numFmtId="164" fontId="11" fillId="0" borderId="1" xfId="67" applyNumberFormat="1" applyFont="1" applyBorder="1" applyAlignment="1">
      <alignment horizontal="center" vertical="center" wrapText="1"/>
    </xf>
    <xf numFmtId="164" fontId="12" fillId="2" borderId="1" xfId="67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12" fillId="0" borderId="3" xfId="0" applyNumberFormat="1" applyFont="1" applyBorder="1" applyAlignment="1">
      <alignment horizontal="center" vertical="center" wrapText="1"/>
    </xf>
    <xf numFmtId="164" fontId="12" fillId="0" borderId="1" xfId="88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2" borderId="4" xfId="96" applyFont="1" applyFill="1" applyBorder="1" applyAlignment="1">
      <alignment horizontal="center" vertical="center"/>
    </xf>
    <xf numFmtId="164" fontId="12" fillId="4" borderId="1" xfId="67" applyNumberFormat="1" applyFont="1" applyFill="1" applyBorder="1" applyAlignment="1">
      <alignment horizontal="center" vertical="center" wrapText="1"/>
    </xf>
    <xf numFmtId="164" fontId="12" fillId="2" borderId="3" xfId="67" applyNumberFormat="1" applyFont="1" applyFill="1" applyBorder="1" applyAlignment="1">
      <alignment horizontal="center" vertical="center" wrapText="1"/>
    </xf>
    <xf numFmtId="164" fontId="12" fillId="2" borderId="1" xfId="88" applyNumberFormat="1" applyFont="1" applyFill="1" applyBorder="1" applyAlignment="1">
      <alignment horizontal="center" vertical="center" wrapText="1"/>
    </xf>
    <xf numFmtId="164" fontId="12" fillId="0" borderId="1" xfId="67" applyNumberFormat="1" applyFont="1" applyBorder="1" applyAlignment="1">
      <alignment horizontal="center" vertical="center" wrapText="1"/>
    </xf>
    <xf numFmtId="164" fontId="11" fillId="0" borderId="3" xfId="67" applyNumberFormat="1" applyFont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4" fontId="9" fillId="0" borderId="1" xfId="96" applyNumberFormat="1" applyFont="1" applyBorder="1" applyAlignment="1">
      <alignment horizontal="center" vertical="center" wrapText="1"/>
    </xf>
    <xf numFmtId="164" fontId="9" fillId="0" borderId="3" xfId="96" applyNumberFormat="1" applyFont="1" applyBorder="1" applyAlignment="1">
      <alignment horizontal="center" vertical="center" wrapText="1"/>
    </xf>
    <xf numFmtId="0" fontId="4" fillId="2" borderId="1" xfId="96" applyFont="1" applyFill="1" applyBorder="1" applyAlignment="1">
      <alignment horizontal="center" vertical="center"/>
    </xf>
    <xf numFmtId="0" fontId="4" fillId="2" borderId="1" xfId="96" applyFont="1" applyFill="1" applyBorder="1" applyAlignment="1">
      <alignment horizontal="center" vertical="center" wrapText="1"/>
    </xf>
    <xf numFmtId="3" fontId="4" fillId="2" borderId="3" xfId="96" applyNumberFormat="1" applyFont="1" applyFill="1" applyBorder="1" applyAlignment="1">
      <alignment horizontal="center" vertical="center"/>
    </xf>
    <xf numFmtId="3" fontId="9" fillId="2" borderId="1" xfId="47" applyNumberFormat="1" applyFont="1" applyFill="1" applyBorder="1" applyAlignment="1">
      <alignment horizontal="center" vertical="center"/>
    </xf>
    <xf numFmtId="3" fontId="4" fillId="2" borderId="1" xfId="96" applyNumberFormat="1" applyFont="1" applyFill="1" applyBorder="1" applyAlignment="1">
      <alignment horizontal="center" vertical="center"/>
    </xf>
    <xf numFmtId="3" fontId="4" fillId="2" borderId="4" xfId="96" applyNumberFormat="1" applyFont="1" applyFill="1" applyBorder="1" applyAlignment="1">
      <alignment horizontal="center" vertical="center"/>
    </xf>
    <xf numFmtId="4" fontId="4" fillId="2" borderId="4" xfId="96" applyNumberFormat="1" applyFont="1" applyFill="1" applyBorder="1" applyAlignment="1">
      <alignment horizontal="center" vertical="center"/>
    </xf>
    <xf numFmtId="0" fontId="4" fillId="2" borderId="4" xfId="96" applyFont="1" applyFill="1" applyBorder="1" applyAlignment="1">
      <alignment horizontal="center" vertical="center" wrapText="1"/>
    </xf>
    <xf numFmtId="0" fontId="4" fillId="2" borderId="3" xfId="96" applyFont="1" applyFill="1" applyBorder="1" applyAlignment="1">
      <alignment horizontal="center" vertical="center" wrapText="1"/>
    </xf>
    <xf numFmtId="164" fontId="4" fillId="2" borderId="4" xfId="96" applyNumberFormat="1" applyFont="1" applyFill="1" applyBorder="1" applyAlignment="1">
      <alignment horizontal="center" vertical="center"/>
    </xf>
    <xf numFmtId="164" fontId="9" fillId="0" borderId="1" xfId="52" applyNumberFormat="1" applyFont="1" applyBorder="1" applyAlignment="1">
      <alignment horizontal="center" vertical="center" wrapText="1"/>
    </xf>
    <xf numFmtId="0" fontId="4" fillId="2" borderId="3" xfId="96" applyFont="1" applyFill="1" applyBorder="1" applyAlignment="1">
      <alignment horizontal="center" vertical="center"/>
    </xf>
    <xf numFmtId="174" fontId="8" fillId="0" borderId="3" xfId="6" applyNumberFormat="1" applyFont="1" applyFill="1" applyBorder="1" applyAlignment="1">
      <alignment horizontal="center" vertical="center"/>
    </xf>
    <xf numFmtId="174" fontId="8" fillId="0" borderId="1" xfId="6" applyNumberFormat="1" applyFont="1" applyFill="1" applyBorder="1" applyAlignment="1">
      <alignment horizontal="center" vertical="center"/>
    </xf>
    <xf numFmtId="164" fontId="8" fillId="0" borderId="3" xfId="67" applyNumberFormat="1" applyFont="1" applyFill="1" applyBorder="1" applyAlignment="1">
      <alignment horizontal="center" vertical="center" wrapText="1"/>
    </xf>
    <xf numFmtId="164" fontId="9" fillId="0" borderId="3" xfId="67" applyNumberFormat="1" applyFont="1" applyFill="1" applyBorder="1" applyAlignment="1">
      <alignment horizontal="center" vertical="center" wrapText="1"/>
    </xf>
    <xf numFmtId="0" fontId="9" fillId="2" borderId="3" xfId="67" applyFont="1" applyFill="1" applyBorder="1" applyAlignment="1">
      <alignment horizontal="center" vertical="center" wrapText="1"/>
    </xf>
    <xf numFmtId="3" fontId="9" fillId="2" borderId="1" xfId="67" applyNumberFormat="1" applyFont="1" applyFill="1" applyBorder="1" applyAlignment="1">
      <alignment horizontal="center" vertical="center" wrapText="1"/>
    </xf>
    <xf numFmtId="2" fontId="8" fillId="2" borderId="3" xfId="67" applyNumberFormat="1" applyFont="1" applyFill="1" applyBorder="1" applyAlignment="1">
      <alignment horizontal="center" vertical="center" wrapText="1"/>
    </xf>
    <xf numFmtId="4" fontId="8" fillId="2" borderId="3" xfId="102" applyNumberFormat="1" applyFont="1" applyFill="1" applyBorder="1" applyAlignment="1">
      <alignment horizontal="center" vertical="center" wrapText="1"/>
    </xf>
    <xf numFmtId="4" fontId="9" fillId="2" borderId="3" xfId="67" applyNumberFormat="1" applyFont="1" applyFill="1" applyBorder="1" applyAlignment="1">
      <alignment horizontal="center" vertical="center" wrapText="1"/>
    </xf>
    <xf numFmtId="3" fontId="9" fillId="2" borderId="3" xfId="102" applyNumberFormat="1" applyFont="1" applyFill="1" applyBorder="1" applyAlignment="1">
      <alignment horizontal="center" vertical="center" wrapText="1"/>
    </xf>
    <xf numFmtId="4" fontId="9" fillId="2" borderId="3" xfId="102" applyNumberFormat="1" applyFont="1" applyFill="1" applyBorder="1" applyAlignment="1">
      <alignment horizontal="center" vertical="center" wrapText="1"/>
    </xf>
    <xf numFmtId="164" fontId="12" fillId="4" borderId="1" xfId="88" applyNumberFormat="1" applyFont="1" applyFill="1" applyBorder="1" applyAlignment="1">
      <alignment horizontal="center" vertical="center" wrapText="1"/>
    </xf>
    <xf numFmtId="3" fontId="8" fillId="0" borderId="1" xfId="67" applyNumberFormat="1" applyFont="1" applyBorder="1" applyAlignment="1">
      <alignment horizontal="center" vertical="center" wrapText="1"/>
    </xf>
    <xf numFmtId="3" fontId="8" fillId="0" borderId="3" xfId="88" applyNumberFormat="1" applyFont="1" applyBorder="1" applyAlignment="1">
      <alignment horizontal="center" vertical="center" wrapText="1"/>
    </xf>
    <xf numFmtId="3" fontId="8" fillId="2" borderId="3" xfId="88" applyNumberFormat="1" applyFont="1" applyFill="1" applyBorder="1" applyAlignment="1">
      <alignment horizontal="center" vertical="center" wrapText="1"/>
    </xf>
    <xf numFmtId="164" fontId="8" fillId="4" borderId="3" xfId="88" applyNumberFormat="1" applyFont="1" applyFill="1" applyBorder="1" applyAlignment="1">
      <alignment horizontal="center" vertical="center" wrapText="1"/>
    </xf>
    <xf numFmtId="164" fontId="9" fillId="4" borderId="3" xfId="88" applyNumberFormat="1" applyFont="1" applyFill="1" applyBorder="1" applyAlignment="1">
      <alignment horizontal="center" vertical="center" wrapText="1"/>
    </xf>
    <xf numFmtId="3" fontId="9" fillId="4" borderId="3" xfId="88" applyNumberFormat="1" applyFont="1" applyFill="1" applyBorder="1" applyAlignment="1">
      <alignment horizontal="center" vertical="center" wrapText="1"/>
    </xf>
    <xf numFmtId="4" fontId="9" fillId="4" borderId="3" xfId="88" applyNumberFormat="1" applyFont="1" applyFill="1" applyBorder="1" applyAlignment="1">
      <alignment horizontal="center" vertical="center" wrapText="1"/>
    </xf>
    <xf numFmtId="164" fontId="11" fillId="0" borderId="1" xfId="88" applyNumberFormat="1" applyFont="1" applyBorder="1" applyAlignment="1">
      <alignment horizontal="center" vertical="center" wrapText="1"/>
    </xf>
    <xf numFmtId="4" fontId="8" fillId="4" borderId="3" xfId="88" applyNumberFormat="1" applyFont="1" applyFill="1" applyBorder="1" applyAlignment="1">
      <alignment horizontal="center" vertical="center" wrapText="1"/>
    </xf>
    <xf numFmtId="4" fontId="8" fillId="4" borderId="1" xfId="1" applyNumberFormat="1" applyFont="1" applyFill="1" applyBorder="1" applyAlignment="1">
      <alignment horizontal="center" vertical="center" wrapText="1"/>
    </xf>
    <xf numFmtId="3" fontId="8" fillId="2" borderId="1" xfId="1" applyNumberFormat="1" applyFont="1" applyFill="1" applyBorder="1" applyAlignment="1">
      <alignment horizontal="center" vertical="center" wrapText="1"/>
    </xf>
    <xf numFmtId="164" fontId="8" fillId="0" borderId="1" xfId="88" applyNumberFormat="1" applyFont="1" applyBorder="1" applyAlignment="1">
      <alignment horizontal="center" vertical="center" wrapText="1"/>
    </xf>
    <xf numFmtId="164" fontId="8" fillId="0" borderId="3" xfId="88" applyNumberFormat="1" applyFont="1" applyBorder="1" applyAlignment="1">
      <alignment horizontal="center" vertical="center" wrapText="1"/>
    </xf>
    <xf numFmtId="164" fontId="8" fillId="2" borderId="1" xfId="88" applyNumberFormat="1" applyFont="1" applyFill="1" applyBorder="1" applyAlignment="1">
      <alignment horizontal="center" vertical="center" wrapText="1"/>
    </xf>
    <xf numFmtId="3" fontId="8" fillId="0" borderId="1" xfId="88" applyNumberFormat="1" applyFont="1" applyBorder="1" applyAlignment="1">
      <alignment horizontal="center" vertical="center" wrapText="1"/>
    </xf>
    <xf numFmtId="3" fontId="8" fillId="2" borderId="1" xfId="88" applyNumberFormat="1" applyFont="1" applyFill="1" applyBorder="1" applyAlignment="1">
      <alignment horizontal="center" vertical="center" wrapText="1"/>
    </xf>
    <xf numFmtId="4" fontId="8" fillId="0" borderId="1" xfId="88" applyNumberFormat="1" applyFont="1" applyBorder="1" applyAlignment="1">
      <alignment horizontal="center" vertical="center" wrapText="1"/>
    </xf>
    <xf numFmtId="0" fontId="26" fillId="2" borderId="1" xfId="48" applyFont="1" applyFill="1" applyBorder="1" applyAlignment="1">
      <alignment horizontal="center" vertical="center" wrapText="1"/>
    </xf>
    <xf numFmtId="4" fontId="8" fillId="2" borderId="3" xfId="96" applyNumberFormat="1" applyFont="1" applyFill="1" applyBorder="1" applyAlignment="1">
      <alignment horizontal="center" vertical="center" wrapText="1"/>
    </xf>
    <xf numFmtId="2" fontId="9" fillId="0" borderId="1" xfId="96" applyNumberFormat="1" applyFont="1" applyBorder="1" applyAlignment="1">
      <alignment horizontal="center" vertical="center" wrapText="1"/>
    </xf>
    <xf numFmtId="0" fontId="9" fillId="0" borderId="3" xfId="96" applyFont="1" applyBorder="1" applyAlignment="1">
      <alignment horizontal="center" vertical="center" wrapText="1"/>
    </xf>
    <xf numFmtId="3" fontId="9" fillId="0" borderId="1" xfId="96" applyNumberFormat="1" applyFont="1" applyBorder="1" applyAlignment="1">
      <alignment horizontal="center" vertical="center" wrapText="1"/>
    </xf>
    <xf numFmtId="0" fontId="9" fillId="0" borderId="1" xfId="67" applyFont="1" applyBorder="1" applyAlignment="1">
      <alignment horizontal="center" vertical="center" wrapText="1"/>
    </xf>
    <xf numFmtId="0" fontId="9" fillId="2" borderId="1" xfId="67" applyFont="1" applyFill="1" applyBorder="1" applyAlignment="1">
      <alignment horizontal="center" vertical="center" wrapText="1"/>
    </xf>
    <xf numFmtId="0" fontId="8" fillId="0" borderId="1" xfId="96" applyFont="1" applyFill="1" applyBorder="1" applyAlignment="1">
      <alignment horizontal="center" vertical="center" wrapText="1"/>
    </xf>
    <xf numFmtId="0" fontId="8" fillId="0" borderId="1" xfId="6" applyFont="1" applyFill="1" applyBorder="1" applyAlignment="1">
      <alignment horizontal="center" vertical="center"/>
    </xf>
    <xf numFmtId="0" fontId="4" fillId="0" borderId="1" xfId="96" applyFont="1" applyFill="1" applyBorder="1" applyAlignment="1">
      <alignment horizontal="center" vertical="center" wrapText="1"/>
    </xf>
    <xf numFmtId="3" fontId="4" fillId="0" borderId="1" xfId="96" applyNumberFormat="1" applyFont="1" applyFill="1" applyBorder="1" applyAlignment="1">
      <alignment horizontal="center" vertical="center"/>
    </xf>
    <xf numFmtId="0" fontId="8" fillId="0" borderId="4" xfId="6" applyFont="1" applyFill="1" applyBorder="1" applyAlignment="1">
      <alignment horizontal="center" vertical="center"/>
    </xf>
    <xf numFmtId="0" fontId="8" fillId="0" borderId="3" xfId="6" applyFont="1" applyFill="1" applyBorder="1" applyAlignment="1">
      <alignment horizontal="center" vertical="center"/>
    </xf>
    <xf numFmtId="4" fontId="8" fillId="2" borderId="1" xfId="3" applyNumberFormat="1" applyFont="1" applyFill="1" applyBorder="1" applyAlignment="1">
      <alignment horizontal="center" vertical="center" wrapText="1"/>
    </xf>
    <xf numFmtId="4" fontId="8" fillId="2" borderId="1" xfId="5" applyNumberFormat="1" applyFont="1" applyFill="1" applyBorder="1" applyAlignment="1">
      <alignment horizontal="center" vertical="center" wrapText="1"/>
    </xf>
    <xf numFmtId="4" fontId="8" fillId="2" borderId="3" xfId="67" applyNumberFormat="1" applyFont="1" applyFill="1" applyBorder="1" applyAlignment="1">
      <alignment horizontal="center" vertical="center" wrapText="1"/>
    </xf>
    <xf numFmtId="164" fontId="8" fillId="2" borderId="3" xfId="67" applyNumberFormat="1" applyFont="1" applyFill="1" applyBorder="1" applyAlignment="1">
      <alignment horizontal="center" vertical="center" wrapText="1"/>
    </xf>
    <xf numFmtId="3" fontId="9" fillId="0" borderId="1" xfId="67" applyNumberFormat="1" applyFont="1" applyBorder="1" applyAlignment="1">
      <alignment horizontal="center" vertical="center" wrapText="1"/>
    </xf>
    <xf numFmtId="3" fontId="9" fillId="0" borderId="3" xfId="67" applyNumberFormat="1" applyFont="1" applyBorder="1" applyAlignment="1">
      <alignment horizontal="center" vertical="center" wrapText="1"/>
    </xf>
    <xf numFmtId="3" fontId="9" fillId="0" borderId="6" xfId="67" applyNumberFormat="1" applyFont="1" applyBorder="1" applyAlignment="1">
      <alignment horizontal="center" vertical="center" wrapText="1"/>
    </xf>
    <xf numFmtId="164" fontId="9" fillId="0" borderId="3" xfId="67" applyNumberFormat="1" applyFont="1" applyBorder="1" applyAlignment="1">
      <alignment horizontal="center" vertical="center" wrapText="1"/>
    </xf>
    <xf numFmtId="164" fontId="9" fillId="2" borderId="3" xfId="67" applyNumberFormat="1" applyFont="1" applyFill="1" applyBorder="1" applyAlignment="1">
      <alignment horizontal="center" vertical="center" wrapText="1"/>
    </xf>
    <xf numFmtId="164" fontId="9" fillId="0" borderId="1" xfId="67" applyNumberFormat="1" applyFont="1" applyBorder="1" applyAlignment="1">
      <alignment horizontal="center" vertical="center" wrapText="1"/>
    </xf>
    <xf numFmtId="4" fontId="9" fillId="0" borderId="3" xfId="67" applyNumberFormat="1" applyFont="1" applyBorder="1" applyAlignment="1">
      <alignment horizontal="center" vertical="center" wrapText="1"/>
    </xf>
    <xf numFmtId="4" fontId="9" fillId="0" borderId="1" xfId="67" applyNumberFormat="1" applyFont="1" applyBorder="1" applyAlignment="1">
      <alignment horizontal="center" vertical="center" wrapText="1"/>
    </xf>
    <xf numFmtId="3" fontId="9" fillId="2" borderId="6" xfId="67" applyNumberFormat="1" applyFont="1" applyFill="1" applyBorder="1" applyAlignment="1">
      <alignment horizontal="center" vertical="center" wrapText="1"/>
    </xf>
    <xf numFmtId="3" fontId="9" fillId="2" borderId="3" xfId="67" applyNumberFormat="1" applyFont="1" applyFill="1" applyBorder="1" applyAlignment="1">
      <alignment horizontal="center" vertical="center" wrapText="1"/>
    </xf>
    <xf numFmtId="164" fontId="9" fillId="2" borderId="1" xfId="67" applyNumberFormat="1" applyFont="1" applyFill="1" applyBorder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/>
    </xf>
    <xf numFmtId="4" fontId="12" fillId="3" borderId="1" xfId="0" applyNumberFormat="1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4" fontId="12" fillId="3" borderId="0" xfId="0" applyNumberFormat="1" applyFont="1" applyFill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4" fontId="12" fillId="0" borderId="0" xfId="67" applyNumberFormat="1" applyFont="1" applyAlignment="1">
      <alignment horizontal="center" vertical="center"/>
    </xf>
    <xf numFmtId="4" fontId="9" fillId="2" borderId="0" xfId="0" applyNumberFormat="1" applyFont="1" applyFill="1" applyAlignment="1">
      <alignment horizontal="center" vertical="center"/>
    </xf>
    <xf numFmtId="164" fontId="12" fillId="4" borderId="3" xfId="0" applyNumberFormat="1" applyFont="1" applyFill="1" applyBorder="1" applyAlignment="1">
      <alignment horizontal="center" vertical="center" wrapText="1"/>
    </xf>
    <xf numFmtId="4" fontId="9" fillId="4" borderId="0" xfId="0" applyNumberFormat="1" applyFont="1" applyFill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0" fontId="9" fillId="4" borderId="0" xfId="67" applyFont="1" applyFill="1" applyAlignment="1">
      <alignment horizontal="center" vertical="center"/>
    </xf>
    <xf numFmtId="4" fontId="9" fillId="4" borderId="1" xfId="0" applyNumberFormat="1" applyFont="1" applyFill="1" applyBorder="1" applyAlignment="1">
      <alignment horizontal="center" vertical="center"/>
    </xf>
    <xf numFmtId="0" fontId="9" fillId="2" borderId="0" xfId="67" applyFont="1" applyFill="1" applyAlignment="1">
      <alignment horizontal="center" vertical="center"/>
    </xf>
    <xf numFmtId="4" fontId="9" fillId="8" borderId="0" xfId="0" applyNumberFormat="1" applyFont="1" applyFill="1" applyAlignment="1">
      <alignment horizontal="center" vertical="center"/>
    </xf>
    <xf numFmtId="4" fontId="9" fillId="8" borderId="1" xfId="0" applyNumberFormat="1" applyFont="1" applyFill="1" applyBorder="1" applyAlignment="1">
      <alignment horizontal="center" vertical="center"/>
    </xf>
    <xf numFmtId="164" fontId="11" fillId="0" borderId="3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3" fontId="4" fillId="0" borderId="3" xfId="96" applyNumberFormat="1" applyFont="1" applyFill="1" applyBorder="1" applyAlignment="1">
      <alignment horizontal="center" vertical="center"/>
    </xf>
    <xf numFmtId="4" fontId="9" fillId="2" borderId="3" xfId="47" applyNumberFormat="1" applyFont="1" applyFill="1" applyBorder="1" applyAlignment="1">
      <alignment horizontal="center" vertical="center"/>
    </xf>
    <xf numFmtId="4" fontId="9" fillId="2" borderId="1" xfId="47" applyNumberFormat="1" applyFont="1" applyFill="1" applyBorder="1" applyAlignment="1">
      <alignment horizontal="center" vertical="center"/>
    </xf>
    <xf numFmtId="174" fontId="9" fillId="2" borderId="1" xfId="47" applyNumberFormat="1" applyFont="1" applyFill="1" applyBorder="1" applyAlignment="1">
      <alignment horizontal="center" vertical="center"/>
    </xf>
    <xf numFmtId="164" fontId="9" fillId="2" borderId="1" xfId="47" applyNumberFormat="1" applyFont="1" applyFill="1" applyBorder="1" applyAlignment="1">
      <alignment horizontal="center" vertical="center"/>
    </xf>
    <xf numFmtId="3" fontId="4" fillId="0" borderId="4" xfId="96" applyNumberFormat="1" applyFont="1" applyFill="1" applyBorder="1" applyAlignment="1">
      <alignment horizontal="center" vertical="center"/>
    </xf>
    <xf numFmtId="4" fontId="9" fillId="2" borderId="4" xfId="47" applyNumberFormat="1" applyFont="1" applyFill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2" fontId="9" fillId="0" borderId="3" xfId="96" applyNumberFormat="1" applyFont="1" applyBorder="1" applyAlignment="1">
      <alignment horizontal="center" vertical="center" wrapText="1"/>
    </xf>
    <xf numFmtId="0" fontId="6" fillId="2" borderId="1" xfId="47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6" fillId="2" borderId="4" xfId="47" applyNumberFormat="1" applyFont="1" applyFill="1" applyBorder="1" applyAlignment="1">
      <alignment horizontal="center" vertical="center"/>
    </xf>
    <xf numFmtId="164" fontId="9" fillId="2" borderId="3" xfId="96" applyNumberFormat="1" applyFont="1" applyFill="1" applyBorder="1" applyAlignment="1">
      <alignment horizontal="center" vertical="center" wrapText="1"/>
    </xf>
    <xf numFmtId="4" fontId="9" fillId="2" borderId="1" xfId="67" applyNumberFormat="1" applyFont="1" applyFill="1" applyBorder="1" applyAlignment="1">
      <alignment horizontal="center" vertical="center" wrapText="1"/>
    </xf>
    <xf numFmtId="164" fontId="9" fillId="2" borderId="1" xfId="96" applyNumberFormat="1" applyFont="1" applyFill="1" applyBorder="1" applyAlignment="1">
      <alignment horizontal="center" vertical="center" wrapText="1"/>
    </xf>
    <xf numFmtId="3" fontId="6" fillId="2" borderId="1" xfId="47" applyNumberFormat="1" applyFont="1" applyFill="1" applyBorder="1" applyAlignment="1">
      <alignment horizontal="center" vertical="center"/>
    </xf>
    <xf numFmtId="2" fontId="6" fillId="2" borderId="1" xfId="47" applyNumberFormat="1" applyFont="1" applyFill="1" applyBorder="1" applyAlignment="1">
      <alignment horizontal="center" vertical="center"/>
    </xf>
    <xf numFmtId="3" fontId="6" fillId="0" borderId="1" xfId="47" applyNumberFormat="1" applyFont="1" applyFill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69" fontId="9" fillId="0" borderId="1" xfId="96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4" fontId="12" fillId="4" borderId="1" xfId="0" applyNumberFormat="1" applyFont="1" applyFill="1" applyBorder="1" applyAlignment="1">
      <alignment horizontal="center" vertical="center"/>
    </xf>
    <xf numFmtId="0" fontId="4" fillId="0" borderId="3" xfId="96" applyFont="1" applyFill="1" applyBorder="1" applyAlignment="1">
      <alignment horizontal="center" vertical="center" wrapText="1"/>
    </xf>
    <xf numFmtId="4" fontId="6" fillId="2" borderId="1" xfId="47" applyNumberFormat="1" applyFont="1" applyFill="1" applyBorder="1" applyAlignment="1">
      <alignment horizontal="center" vertical="center"/>
    </xf>
    <xf numFmtId="4" fontId="6" fillId="0" borderId="1" xfId="47" applyNumberFormat="1" applyFont="1" applyFill="1" applyBorder="1" applyAlignment="1">
      <alignment horizontal="center" vertical="center"/>
    </xf>
    <xf numFmtId="0" fontId="4" fillId="0" borderId="4" xfId="96" applyFont="1" applyFill="1" applyBorder="1" applyAlignment="1">
      <alignment horizontal="center" vertical="center" wrapText="1"/>
    </xf>
    <xf numFmtId="4" fontId="6" fillId="0" borderId="4" xfId="47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0" fontId="26" fillId="0" borderId="1" xfId="96" applyFont="1" applyBorder="1" applyAlignment="1">
      <alignment horizontal="center" vertical="center"/>
    </xf>
    <xf numFmtId="3" fontId="6" fillId="4" borderId="1" xfId="47" applyNumberFormat="1" applyFont="1" applyFill="1" applyBorder="1" applyAlignment="1">
      <alignment horizontal="center" vertical="center"/>
    </xf>
    <xf numFmtId="3" fontId="25" fillId="4" borderId="3" xfId="0" applyNumberFormat="1" applyFont="1" applyFill="1" applyBorder="1" applyAlignment="1">
      <alignment horizontal="center" vertical="center"/>
    </xf>
    <xf numFmtId="3" fontId="25" fillId="0" borderId="1" xfId="0" applyNumberFormat="1" applyFont="1" applyFill="1" applyBorder="1" applyAlignment="1">
      <alignment horizontal="center" vertical="center"/>
    </xf>
    <xf numFmtId="3" fontId="25" fillId="4" borderId="1" xfId="0" applyNumberFormat="1" applyFont="1" applyFill="1" applyBorder="1" applyAlignment="1">
      <alignment horizontal="center" vertical="center"/>
    </xf>
    <xf numFmtId="2" fontId="9" fillId="2" borderId="3" xfId="81" applyNumberFormat="1" applyFont="1" applyFill="1" applyBorder="1" applyAlignment="1">
      <alignment horizontal="center" vertical="center" wrapText="1"/>
    </xf>
    <xf numFmtId="164" fontId="9" fillId="2" borderId="3" xfId="81" applyNumberFormat="1" applyFont="1" applyFill="1" applyBorder="1" applyAlignment="1">
      <alignment horizontal="center" vertical="center" wrapText="1"/>
    </xf>
    <xf numFmtId="164" fontId="9" fillId="2" borderId="1" xfId="67" applyNumberFormat="1" applyFont="1" applyFill="1" applyBorder="1" applyAlignment="1">
      <alignment horizontal="center" vertical="center"/>
    </xf>
    <xf numFmtId="2" fontId="9" fillId="2" borderId="1" xfId="81" applyNumberFormat="1" applyFont="1" applyFill="1" applyBorder="1" applyAlignment="1">
      <alignment horizontal="center" vertical="center" wrapText="1"/>
    </xf>
    <xf numFmtId="164" fontId="9" fillId="2" borderId="1" xfId="81" applyNumberFormat="1" applyFont="1" applyFill="1" applyBorder="1" applyAlignment="1">
      <alignment horizontal="center" vertical="center" wrapText="1"/>
    </xf>
    <xf numFmtId="3" fontId="9" fillId="2" borderId="1" xfId="8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 wrapText="1"/>
    </xf>
    <xf numFmtId="3" fontId="9" fillId="3" borderId="6" xfId="67" applyNumberFormat="1" applyFont="1" applyFill="1" applyBorder="1" applyAlignment="1">
      <alignment horizontal="center" vertical="center" wrapText="1"/>
    </xf>
    <xf numFmtId="2" fontId="28" fillId="2" borderId="1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1" fontId="28" fillId="2" borderId="1" xfId="0" applyNumberFormat="1" applyFont="1" applyFill="1" applyBorder="1" applyAlignment="1">
      <alignment horizontal="center" vertical="center" wrapText="1"/>
    </xf>
    <xf numFmtId="1" fontId="8" fillId="2" borderId="3" xfId="52" applyNumberFormat="1" applyFont="1" applyFill="1" applyBorder="1" applyAlignment="1">
      <alignment horizontal="center" vertical="center" wrapText="1"/>
    </xf>
    <xf numFmtId="164" fontId="22" fillId="2" borderId="1" xfId="67" applyNumberFormat="1" applyFont="1" applyFill="1" applyBorder="1" applyAlignment="1">
      <alignment horizontal="center" vertical="center" wrapText="1"/>
    </xf>
    <xf numFmtId="164" fontId="22" fillId="3" borderId="1" xfId="67" applyNumberFormat="1" applyFont="1" applyFill="1" applyBorder="1" applyAlignment="1">
      <alignment horizontal="center" vertical="center" wrapText="1"/>
    </xf>
    <xf numFmtId="164" fontId="22" fillId="2" borderId="3" xfId="67" applyNumberFormat="1" applyFont="1" applyFill="1" applyBorder="1" applyAlignment="1">
      <alignment horizontal="center" vertical="center" wrapText="1"/>
    </xf>
    <xf numFmtId="1" fontId="8" fillId="2" borderId="1" xfId="52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3" fontId="8" fillId="0" borderId="0" xfId="2" applyNumberFormat="1" applyFont="1" applyFill="1" applyAlignment="1">
      <alignment horizontal="center" vertical="center"/>
    </xf>
    <xf numFmtId="4" fontId="8" fillId="0" borderId="0" xfId="2" applyNumberFormat="1" applyFont="1" applyFill="1" applyAlignment="1">
      <alignment horizontal="center" vertical="center"/>
    </xf>
    <xf numFmtId="3" fontId="9" fillId="0" borderId="0" xfId="0" applyNumberFormat="1" applyFont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9" fillId="2" borderId="1" xfId="67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4" fontId="12" fillId="0" borderId="0" xfId="0" applyNumberFormat="1" applyFont="1" applyAlignment="1">
      <alignment horizontal="center" vertical="center"/>
    </xf>
    <xf numFmtId="2" fontId="28" fillId="4" borderId="1" xfId="0" applyNumberFormat="1" applyFont="1" applyFill="1" applyBorder="1" applyAlignment="1">
      <alignment horizontal="center" vertical="center" wrapText="1"/>
    </xf>
    <xf numFmtId="0" fontId="9" fillId="4" borderId="1" xfId="67" applyFont="1" applyFill="1" applyBorder="1" applyAlignment="1">
      <alignment horizontal="center" vertical="center"/>
    </xf>
    <xf numFmtId="0" fontId="28" fillId="4" borderId="1" xfId="0" applyFont="1" applyFill="1" applyBorder="1" applyAlignment="1">
      <alignment horizontal="center" vertical="center" wrapText="1"/>
    </xf>
    <xf numFmtId="1" fontId="28" fillId="4" borderId="1" xfId="0" applyNumberFormat="1" applyFont="1" applyFill="1" applyBorder="1" applyAlignment="1">
      <alignment horizontal="center" vertical="center" wrapText="1"/>
    </xf>
    <xf numFmtId="1" fontId="8" fillId="4" borderId="3" xfId="52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64" fontId="9" fillId="4" borderId="1" xfId="67" applyNumberFormat="1" applyFont="1" applyFill="1" applyBorder="1" applyAlignment="1">
      <alignment horizontal="center" vertical="center" wrapText="1"/>
    </xf>
    <xf numFmtId="164" fontId="22" fillId="4" borderId="1" xfId="67" applyNumberFormat="1" applyFont="1" applyFill="1" applyBorder="1" applyAlignment="1">
      <alignment horizontal="center" vertical="center" wrapText="1"/>
    </xf>
    <xf numFmtId="3" fontId="9" fillId="4" borderId="1" xfId="67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/>
    </xf>
    <xf numFmtId="3" fontId="8" fillId="2" borderId="3" xfId="0" applyNumberFormat="1" applyFont="1" applyFill="1" applyBorder="1" applyAlignment="1">
      <alignment horizontal="center" vertical="center"/>
    </xf>
    <xf numFmtId="3" fontId="8" fillId="0" borderId="3" xfId="96" applyNumberFormat="1" applyFont="1" applyFill="1" applyBorder="1" applyAlignment="1">
      <alignment horizontal="center" vertical="center"/>
    </xf>
    <xf numFmtId="3" fontId="8" fillId="0" borderId="1" xfId="96" applyNumberFormat="1" applyFont="1" applyFill="1" applyBorder="1" applyAlignment="1">
      <alignment horizontal="center" vertical="center"/>
    </xf>
    <xf numFmtId="3" fontId="8" fillId="0" borderId="4" xfId="96" applyNumberFormat="1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/>
    </xf>
    <xf numFmtId="0" fontId="9" fillId="2" borderId="1" xfId="47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9" fillId="2" borderId="4" xfId="47" applyNumberFormat="1" applyFont="1" applyFill="1" applyBorder="1" applyAlignment="1">
      <alignment horizontal="center" vertical="center"/>
    </xf>
    <xf numFmtId="3" fontId="8" fillId="2" borderId="3" xfId="96" applyNumberFormat="1" applyFont="1" applyFill="1" applyBorder="1" applyAlignment="1">
      <alignment horizontal="center" vertical="center"/>
    </xf>
    <xf numFmtId="0" fontId="8" fillId="2" borderId="3" xfId="96" applyFont="1" applyFill="1" applyBorder="1" applyAlignment="1">
      <alignment horizontal="center" vertical="center" wrapText="1"/>
    </xf>
    <xf numFmtId="0" fontId="8" fillId="2" borderId="3" xfId="96" applyFont="1" applyFill="1" applyBorder="1" applyAlignment="1">
      <alignment horizontal="center" vertical="center"/>
    </xf>
    <xf numFmtId="3" fontId="8" fillId="2" borderId="1" xfId="96" applyNumberFormat="1" applyFont="1" applyFill="1" applyBorder="1" applyAlignment="1">
      <alignment horizontal="center" vertical="center"/>
    </xf>
    <xf numFmtId="0" fontId="8" fillId="2" borderId="1" xfId="96" applyFont="1" applyFill="1" applyBorder="1" applyAlignment="1">
      <alignment horizontal="center" vertical="center" wrapText="1"/>
    </xf>
    <xf numFmtId="0" fontId="8" fillId="2" borderId="1" xfId="96" applyFont="1" applyFill="1" applyBorder="1" applyAlignment="1">
      <alignment horizontal="center" vertical="center"/>
    </xf>
    <xf numFmtId="3" fontId="8" fillId="2" borderId="4" xfId="96" applyNumberFormat="1" applyFont="1" applyFill="1" applyBorder="1" applyAlignment="1">
      <alignment horizontal="center" vertical="center"/>
    </xf>
    <xf numFmtId="0" fontId="8" fillId="2" borderId="4" xfId="96" applyFont="1" applyFill="1" applyBorder="1" applyAlignment="1">
      <alignment horizontal="center" vertical="center" wrapText="1"/>
    </xf>
    <xf numFmtId="0" fontId="8" fillId="2" borderId="4" xfId="96" applyFont="1" applyFill="1" applyBorder="1" applyAlignment="1">
      <alignment horizontal="center" vertical="center"/>
    </xf>
    <xf numFmtId="164" fontId="8" fillId="2" borderId="4" xfId="96" applyNumberFormat="1" applyFont="1" applyFill="1" applyBorder="1" applyAlignment="1">
      <alignment horizontal="center" vertical="center"/>
    </xf>
    <xf numFmtId="4" fontId="8" fillId="2" borderId="4" xfId="96" applyNumberFormat="1" applyFont="1" applyFill="1" applyBorder="1" applyAlignment="1">
      <alignment horizontal="center" vertical="center"/>
    </xf>
    <xf numFmtId="2" fontId="9" fillId="2" borderId="1" xfId="47" applyNumberFormat="1" applyFont="1" applyFill="1" applyBorder="1" applyAlignment="1">
      <alignment horizontal="center" vertical="center"/>
    </xf>
    <xf numFmtId="2" fontId="8" fillId="0" borderId="1" xfId="96" applyNumberFormat="1" applyFont="1" applyBorder="1" applyAlignment="1">
      <alignment horizontal="center" vertical="center" wrapText="1"/>
    </xf>
    <xf numFmtId="164" fontId="8" fillId="0" borderId="1" xfId="96" applyNumberFormat="1" applyFont="1" applyBorder="1" applyAlignment="1">
      <alignment horizontal="center" vertical="center" wrapText="1"/>
    </xf>
    <xf numFmtId="164" fontId="8" fillId="0" borderId="1" xfId="96" applyNumberFormat="1" applyFont="1" applyFill="1" applyBorder="1" applyAlignment="1">
      <alignment horizontal="center" vertical="center" wrapText="1"/>
    </xf>
    <xf numFmtId="3" fontId="9" fillId="0" borderId="1" xfId="47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0" fontId="8" fillId="0" borderId="3" xfId="96" applyFont="1" applyFill="1" applyBorder="1" applyAlignment="1">
      <alignment horizontal="center" vertical="center" wrapText="1"/>
    </xf>
    <xf numFmtId="4" fontId="9" fillId="0" borderId="1" xfId="47" applyNumberFormat="1" applyFont="1" applyFill="1" applyBorder="1" applyAlignment="1">
      <alignment horizontal="center" vertical="center"/>
    </xf>
    <xf numFmtId="0" fontId="8" fillId="2" borderId="1" xfId="48" applyFont="1" applyFill="1" applyBorder="1" applyAlignment="1">
      <alignment horizontal="center" vertical="center" wrapText="1"/>
    </xf>
    <xf numFmtId="0" fontId="8" fillId="0" borderId="4" xfId="96" applyFont="1" applyFill="1" applyBorder="1" applyAlignment="1">
      <alignment horizontal="center" vertical="center" wrapText="1"/>
    </xf>
    <xf numFmtId="4" fontId="9" fillId="0" borderId="4" xfId="47" applyNumberFormat="1" applyFont="1" applyFill="1" applyBorder="1" applyAlignment="1">
      <alignment horizontal="center" vertical="center"/>
    </xf>
    <xf numFmtId="0" fontId="8" fillId="0" borderId="1" xfId="96" applyFont="1" applyBorder="1" applyAlignment="1">
      <alignment horizontal="center" vertical="center"/>
    </xf>
    <xf numFmtId="3" fontId="9" fillId="4" borderId="1" xfId="47" applyNumberFormat="1" applyFont="1" applyFill="1" applyBorder="1" applyAlignment="1">
      <alignment horizontal="center" vertical="center"/>
    </xf>
    <xf numFmtId="164" fontId="8" fillId="4" borderId="1" xfId="96" applyNumberFormat="1" applyFont="1" applyFill="1" applyBorder="1" applyAlignment="1">
      <alignment horizontal="center" vertical="center" wrapText="1"/>
    </xf>
    <xf numFmtId="0" fontId="12" fillId="2" borderId="1" xfId="67" applyFont="1" applyFill="1" applyBorder="1" applyAlignment="1">
      <alignment horizontal="center" vertical="center" wrapText="1"/>
    </xf>
    <xf numFmtId="0" fontId="12" fillId="2" borderId="3" xfId="67" applyFont="1" applyFill="1" applyBorder="1" applyAlignment="1">
      <alignment horizontal="center" vertical="center" wrapText="1"/>
    </xf>
    <xf numFmtId="164" fontId="12" fillId="3" borderId="1" xfId="67" applyNumberFormat="1" applyFont="1" applyFill="1" applyBorder="1" applyAlignment="1">
      <alignment horizontal="center" vertical="center" wrapText="1"/>
    </xf>
    <xf numFmtId="164" fontId="12" fillId="2" borderId="1" xfId="67" applyNumberFormat="1" applyFont="1" applyFill="1" applyBorder="1" applyAlignment="1">
      <alignment horizontal="center" vertical="center"/>
    </xf>
    <xf numFmtId="0" fontId="4" fillId="3" borderId="1" xfId="96" applyFont="1" applyFill="1" applyBorder="1" applyAlignment="1">
      <alignment horizontal="center" vertical="center" wrapText="1"/>
    </xf>
    <xf numFmtId="4" fontId="8" fillId="2" borderId="1" xfId="47" applyNumberFormat="1" applyFont="1" applyFill="1" applyBorder="1" applyAlignment="1">
      <alignment vertical="center"/>
    </xf>
    <xf numFmtId="4" fontId="8" fillId="2" borderId="3" xfId="47" applyNumberFormat="1" applyFont="1" applyFill="1" applyBorder="1" applyAlignment="1">
      <alignment vertical="center"/>
    </xf>
    <xf numFmtId="0" fontId="4" fillId="0" borderId="1" xfId="96" applyFont="1" applyFill="1" applyBorder="1" applyAlignment="1">
      <alignment horizontal="center" vertical="center" wrapText="1"/>
    </xf>
    <xf numFmtId="4" fontId="8" fillId="2" borderId="3" xfId="67" applyNumberFormat="1" applyFont="1" applyFill="1" applyBorder="1" applyAlignment="1">
      <alignment horizontal="center" vertical="center" wrapText="1"/>
    </xf>
    <xf numFmtId="164" fontId="8" fillId="2" borderId="3" xfId="67" applyNumberFormat="1" applyFont="1" applyFill="1" applyBorder="1" applyAlignment="1">
      <alignment horizontal="center" vertical="center" wrapText="1"/>
    </xf>
    <xf numFmtId="3" fontId="9" fillId="0" borderId="3" xfId="67" applyNumberFormat="1" applyFont="1" applyBorder="1" applyAlignment="1">
      <alignment horizontal="center" vertical="center" wrapText="1"/>
    </xf>
    <xf numFmtId="164" fontId="9" fillId="0" borderId="3" xfId="67" applyNumberFormat="1" applyFont="1" applyBorder="1" applyAlignment="1">
      <alignment horizontal="center" vertical="center" wrapText="1"/>
    </xf>
    <xf numFmtId="164" fontId="9" fillId="2" borderId="3" xfId="67" applyNumberFormat="1" applyFont="1" applyFill="1" applyBorder="1" applyAlignment="1">
      <alignment horizontal="center" vertical="center" wrapText="1"/>
    </xf>
    <xf numFmtId="4" fontId="9" fillId="0" borderId="3" xfId="67" applyNumberFormat="1" applyFont="1" applyBorder="1" applyAlignment="1">
      <alignment horizontal="center" vertical="center" wrapText="1"/>
    </xf>
    <xf numFmtId="4" fontId="9" fillId="2" borderId="3" xfId="67" applyNumberFormat="1" applyFont="1" applyFill="1" applyBorder="1" applyAlignment="1">
      <alignment horizontal="center" vertical="center" wrapText="1"/>
    </xf>
    <xf numFmtId="3" fontId="9" fillId="2" borderId="3" xfId="67" applyNumberFormat="1" applyFont="1" applyFill="1" applyBorder="1" applyAlignment="1">
      <alignment horizontal="center" vertical="center" wrapText="1"/>
    </xf>
    <xf numFmtId="0" fontId="9" fillId="0" borderId="1" xfId="67" applyFont="1" applyBorder="1" applyAlignment="1">
      <alignment horizontal="center" vertical="center" wrapText="1"/>
    </xf>
    <xf numFmtId="0" fontId="9" fillId="2" borderId="1" xfId="67" applyFont="1" applyFill="1" applyBorder="1" applyAlignment="1">
      <alignment horizontal="center" vertical="center" wrapText="1"/>
    </xf>
    <xf numFmtId="0" fontId="8" fillId="0" borderId="1" xfId="96" applyFont="1" applyFill="1" applyBorder="1" applyAlignment="1">
      <alignment horizontal="center" vertical="center" wrapText="1"/>
    </xf>
    <xf numFmtId="0" fontId="8" fillId="0" borderId="1" xfId="6" applyFont="1" applyFill="1" applyBorder="1" applyAlignment="1">
      <alignment horizontal="center" vertical="center"/>
    </xf>
    <xf numFmtId="0" fontId="4" fillId="0" borderId="1" xfId="96" applyFont="1" applyFill="1" applyBorder="1" applyAlignment="1">
      <alignment horizontal="center" vertical="center" wrapText="1"/>
    </xf>
    <xf numFmtId="0" fontId="8" fillId="0" borderId="4" xfId="6" applyFont="1" applyFill="1" applyBorder="1" applyAlignment="1">
      <alignment horizontal="center" vertical="center"/>
    </xf>
    <xf numFmtId="0" fontId="8" fillId="0" borderId="3" xfId="6" applyFont="1" applyFill="1" applyBorder="1" applyAlignment="1">
      <alignment horizontal="center" vertical="center"/>
    </xf>
    <xf numFmtId="4" fontId="8" fillId="2" borderId="1" xfId="3" applyNumberFormat="1" applyFont="1" applyFill="1" applyBorder="1" applyAlignment="1">
      <alignment horizontal="center" vertical="center" wrapText="1"/>
    </xf>
    <xf numFmtId="4" fontId="8" fillId="2" borderId="1" xfId="5" applyNumberFormat="1" applyFont="1" applyFill="1" applyBorder="1" applyAlignment="1">
      <alignment horizontal="center" vertical="center" wrapText="1"/>
    </xf>
    <xf numFmtId="4" fontId="8" fillId="2" borderId="3" xfId="67" applyNumberFormat="1" applyFont="1" applyFill="1" applyBorder="1" applyAlignment="1">
      <alignment horizontal="center" vertical="center" wrapText="1"/>
    </xf>
    <xf numFmtId="164" fontId="8" fillId="2" borderId="3" xfId="67" applyNumberFormat="1" applyFont="1" applyFill="1" applyBorder="1" applyAlignment="1">
      <alignment horizontal="center" vertical="center" wrapText="1"/>
    </xf>
    <xf numFmtId="3" fontId="9" fillId="0" borderId="1" xfId="67" applyNumberFormat="1" applyFont="1" applyBorder="1" applyAlignment="1">
      <alignment horizontal="center" vertical="center" wrapText="1"/>
    </xf>
    <xf numFmtId="3" fontId="9" fillId="0" borderId="3" xfId="67" applyNumberFormat="1" applyFont="1" applyBorder="1" applyAlignment="1">
      <alignment horizontal="center" vertical="center" wrapText="1"/>
    </xf>
    <xf numFmtId="164" fontId="9" fillId="2" borderId="3" xfId="67" applyNumberFormat="1" applyFont="1" applyFill="1" applyBorder="1" applyAlignment="1">
      <alignment horizontal="center" vertical="center" wrapText="1"/>
    </xf>
    <xf numFmtId="164" fontId="9" fillId="0" borderId="1" xfId="67" applyNumberFormat="1" applyFont="1" applyBorder="1" applyAlignment="1">
      <alignment horizontal="center" vertical="center" wrapText="1"/>
    </xf>
    <xf numFmtId="4" fontId="9" fillId="0" borderId="3" xfId="67" applyNumberFormat="1" applyFont="1" applyBorder="1" applyAlignment="1">
      <alignment horizontal="center" vertical="center" wrapText="1"/>
    </xf>
    <xf numFmtId="4" fontId="9" fillId="0" borderId="1" xfId="67" applyNumberFormat="1" applyFont="1" applyBorder="1" applyAlignment="1">
      <alignment horizontal="center" vertical="center" wrapText="1"/>
    </xf>
    <xf numFmtId="0" fontId="8" fillId="0" borderId="1" xfId="96" applyFont="1" applyBorder="1" applyAlignment="1">
      <alignment horizontal="center" vertical="center" wrapText="1"/>
    </xf>
    <xf numFmtId="164" fontId="9" fillId="2" borderId="1" xfId="107" applyNumberFormat="1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/>
    </xf>
    <xf numFmtId="2" fontId="8" fillId="2" borderId="1" xfId="96" applyNumberFormat="1" applyFont="1" applyFill="1" applyBorder="1" applyAlignment="1">
      <alignment horizontal="center" vertical="center" wrapText="1"/>
    </xf>
    <xf numFmtId="3" fontId="9" fillId="2" borderId="0" xfId="0" applyNumberFormat="1" applyFont="1" applyFill="1" applyAlignment="1">
      <alignment horizontal="center" vertical="center"/>
    </xf>
    <xf numFmtId="0" fontId="8" fillId="4" borderId="1" xfId="96" applyFont="1" applyFill="1" applyBorder="1" applyAlignment="1">
      <alignment horizontal="center" vertical="center" wrapText="1"/>
    </xf>
    <xf numFmtId="2" fontId="8" fillId="2" borderId="1" xfId="96" applyNumberFormat="1" applyFont="1" applyFill="1" applyBorder="1" applyAlignment="1">
      <alignment horizontal="center" vertical="center"/>
    </xf>
    <xf numFmtId="0" fontId="30" fillId="2" borderId="1" xfId="96" applyFont="1" applyFill="1" applyBorder="1" applyAlignment="1">
      <alignment horizontal="center" vertical="center" wrapText="1"/>
    </xf>
    <xf numFmtId="164" fontId="9" fillId="4" borderId="3" xfId="96" applyNumberFormat="1" applyFont="1" applyFill="1" applyBorder="1" applyAlignment="1">
      <alignment horizontal="center" vertical="center" wrapText="1"/>
    </xf>
    <xf numFmtId="0" fontId="8" fillId="3" borderId="1" xfId="96" applyFont="1" applyFill="1" applyBorder="1" applyAlignment="1">
      <alignment horizontal="center" vertical="center" wrapText="1"/>
    </xf>
    <xf numFmtId="1" fontId="8" fillId="2" borderId="1" xfId="96" applyNumberFormat="1" applyFont="1" applyFill="1" applyBorder="1" applyAlignment="1">
      <alignment horizontal="center" vertical="center" wrapText="1"/>
    </xf>
    <xf numFmtId="164" fontId="8" fillId="2" borderId="3" xfId="67" applyNumberFormat="1" applyFont="1" applyFill="1" applyBorder="1" applyAlignment="1">
      <alignment horizontal="center" vertical="center" wrapText="1"/>
    </xf>
    <xf numFmtId="164" fontId="9" fillId="2" borderId="3" xfId="67" applyNumberFormat="1" applyFont="1" applyFill="1" applyBorder="1" applyAlignment="1">
      <alignment horizontal="center" vertical="center" wrapText="1"/>
    </xf>
    <xf numFmtId="164" fontId="9" fillId="2" borderId="1" xfId="67" applyNumberFormat="1" applyFont="1" applyFill="1" applyBorder="1" applyAlignment="1">
      <alignment horizontal="center" vertical="center" wrapText="1"/>
    </xf>
    <xf numFmtId="1" fontId="8" fillId="2" borderId="3" xfId="52" applyNumberFormat="1" applyFont="1" applyFill="1" applyBorder="1" applyAlignment="1">
      <alignment horizontal="center" vertical="center" wrapText="1"/>
    </xf>
    <xf numFmtId="1" fontId="8" fillId="2" borderId="1" xfId="52" applyNumberFormat="1" applyFont="1" applyFill="1" applyBorder="1" applyAlignment="1">
      <alignment horizontal="center" vertical="center" wrapText="1"/>
    </xf>
    <xf numFmtId="3" fontId="8" fillId="2" borderId="0" xfId="2" applyNumberFormat="1" applyFont="1" applyFill="1" applyAlignment="1">
      <alignment horizontal="center" vertical="center"/>
    </xf>
    <xf numFmtId="3" fontId="11" fillId="2" borderId="0" xfId="2" applyNumberFormat="1" applyFont="1" applyFill="1" applyBorder="1" applyAlignment="1">
      <alignment horizontal="center" vertical="center"/>
    </xf>
    <xf numFmtId="2" fontId="8" fillId="4" borderId="1" xfId="96" applyNumberFormat="1" applyFont="1" applyFill="1" applyBorder="1" applyAlignment="1">
      <alignment horizontal="center" vertical="center" wrapText="1"/>
    </xf>
    <xf numFmtId="3" fontId="8" fillId="2" borderId="0" xfId="0" applyNumberFormat="1" applyFont="1" applyFill="1" applyAlignment="1">
      <alignment horizontal="center" vertical="center"/>
    </xf>
    <xf numFmtId="3" fontId="11" fillId="2" borderId="1" xfId="0" applyNumberFormat="1" applyFont="1" applyFill="1" applyBorder="1" applyAlignment="1">
      <alignment horizontal="center" vertical="center" wrapText="1"/>
    </xf>
    <xf numFmtId="1" fontId="8" fillId="4" borderId="1" xfId="96" applyNumberFormat="1" applyFont="1" applyFill="1" applyBorder="1" applyAlignment="1">
      <alignment horizontal="center" vertical="center" wrapText="1"/>
    </xf>
    <xf numFmtId="164" fontId="12" fillId="3" borderId="3" xfId="67" applyNumberFormat="1" applyFont="1" applyFill="1" applyBorder="1" applyAlignment="1">
      <alignment horizontal="center" vertical="center" wrapText="1"/>
    </xf>
    <xf numFmtId="3" fontId="9" fillId="0" borderId="1" xfId="67" applyNumberFormat="1" applyFont="1" applyBorder="1" applyAlignment="1">
      <alignment horizontal="center" vertical="center" wrapText="1"/>
    </xf>
    <xf numFmtId="3" fontId="9" fillId="0" borderId="6" xfId="67" applyNumberFormat="1" applyFont="1" applyBorder="1" applyAlignment="1">
      <alignment horizontal="center" vertical="center" wrapText="1"/>
    </xf>
    <xf numFmtId="3" fontId="9" fillId="3" borderId="6" xfId="67" applyNumberFormat="1" applyFont="1" applyFill="1" applyBorder="1" applyAlignment="1">
      <alignment horizontal="center" vertical="center" wrapText="1"/>
    </xf>
    <xf numFmtId="3" fontId="9" fillId="3" borderId="1" xfId="67" applyNumberFormat="1" applyFont="1" applyFill="1" applyBorder="1" applyAlignment="1">
      <alignment horizontal="center" vertical="center" wrapText="1"/>
    </xf>
    <xf numFmtId="3" fontId="9" fillId="2" borderId="6" xfId="67" applyNumberFormat="1" applyFont="1" applyFill="1" applyBorder="1" applyAlignment="1">
      <alignment horizontal="center" vertical="center" wrapText="1"/>
    </xf>
    <xf numFmtId="4" fontId="8" fillId="2" borderId="0" xfId="0" applyNumberFormat="1" applyFont="1" applyFill="1" applyAlignment="1">
      <alignment horizontal="center" vertical="center" wrapText="1"/>
    </xf>
    <xf numFmtId="3" fontId="8" fillId="2" borderId="1" xfId="2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/>
    </xf>
    <xf numFmtId="4" fontId="8" fillId="2" borderId="1" xfId="88" applyNumberFormat="1" applyFont="1" applyFill="1" applyBorder="1" applyAlignment="1">
      <alignment horizontal="center" vertical="center" wrapText="1"/>
    </xf>
    <xf numFmtId="4" fontId="8" fillId="2" borderId="1" xfId="2" applyNumberFormat="1" applyFont="1" applyFill="1" applyBorder="1" applyAlignment="1">
      <alignment horizontal="center" vertical="center" wrapText="1"/>
    </xf>
    <xf numFmtId="164" fontId="8" fillId="2" borderId="1" xfId="96" applyNumberFormat="1" applyFont="1" applyFill="1" applyBorder="1" applyAlignment="1">
      <alignment horizontal="center" vertical="center" wrapText="1"/>
    </xf>
    <xf numFmtId="4" fontId="8" fillId="2" borderId="0" xfId="0" applyNumberFormat="1" applyFont="1" applyFill="1"/>
    <xf numFmtId="3" fontId="8" fillId="2" borderId="1" xfId="67" applyNumberFormat="1" applyFont="1" applyFill="1" applyBorder="1" applyAlignment="1">
      <alignment horizontal="center" vertical="center" wrapText="1"/>
    </xf>
    <xf numFmtId="0" fontId="8" fillId="2" borderId="1" xfId="67" applyFont="1" applyFill="1" applyBorder="1" applyAlignment="1">
      <alignment horizontal="center" vertical="center" wrapText="1"/>
    </xf>
    <xf numFmtId="4" fontId="8" fillId="2" borderId="1" xfId="67" applyNumberFormat="1" applyFont="1" applyFill="1" applyBorder="1" applyAlignment="1">
      <alignment horizontal="center" vertical="center" wrapText="1"/>
    </xf>
    <xf numFmtId="4" fontId="8" fillId="2" borderId="1" xfId="47" applyNumberFormat="1" applyFont="1" applyFill="1" applyBorder="1" applyAlignment="1">
      <alignment horizontal="center" vertical="center"/>
    </xf>
    <xf numFmtId="164" fontId="8" fillId="2" borderId="1" xfId="67" applyNumberFormat="1" applyFont="1" applyFill="1" applyBorder="1" applyAlignment="1">
      <alignment horizontal="center" vertical="center" wrapText="1"/>
    </xf>
    <xf numFmtId="0" fontId="8" fillId="2" borderId="1" xfId="47" applyNumberFormat="1" applyFont="1" applyFill="1" applyBorder="1" applyAlignment="1">
      <alignment horizontal="center" vertical="center"/>
    </xf>
    <xf numFmtId="3" fontId="8" fillId="2" borderId="1" xfId="47" applyNumberFormat="1" applyFont="1" applyFill="1" applyBorder="1" applyAlignment="1">
      <alignment horizontal="center" vertical="center"/>
    </xf>
    <xf numFmtId="164" fontId="8" fillId="2" borderId="1" xfId="52" applyNumberFormat="1" applyFont="1" applyFill="1" applyBorder="1" applyAlignment="1">
      <alignment horizontal="center" vertical="center" wrapText="1"/>
    </xf>
    <xf numFmtId="3" fontId="8" fillId="2" borderId="1" xfId="24" applyNumberFormat="1" applyFont="1" applyFill="1" applyBorder="1" applyAlignment="1">
      <alignment horizontal="center" vertical="center" wrapText="1"/>
    </xf>
    <xf numFmtId="171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justify"/>
    </xf>
    <xf numFmtId="0" fontId="8" fillId="2" borderId="0" xfId="0" applyFont="1" applyFill="1"/>
    <xf numFmtId="0" fontId="8" fillId="2" borderId="1" xfId="0" applyFont="1" applyFill="1" applyBorder="1"/>
    <xf numFmtId="0" fontId="9" fillId="2" borderId="0" xfId="0" applyFont="1" applyFill="1"/>
    <xf numFmtId="0" fontId="8" fillId="2" borderId="0" xfId="2" applyFont="1" applyFill="1" applyAlignment="1">
      <alignment horizontal="center"/>
    </xf>
    <xf numFmtId="4" fontId="8" fillId="2" borderId="0" xfId="2" applyNumberFormat="1" applyFont="1" applyFill="1" applyAlignment="1">
      <alignment horizontal="center"/>
    </xf>
    <xf numFmtId="4" fontId="8" fillId="2" borderId="0" xfId="2" applyNumberFormat="1" applyFont="1" applyFill="1"/>
    <xf numFmtId="3" fontId="8" fillId="2" borderId="0" xfId="2" applyNumberFormat="1" applyFont="1" applyFill="1"/>
    <xf numFmtId="4" fontId="8" fillId="2" borderId="0" xfId="2" applyNumberFormat="1" applyFont="1" applyFill="1" applyAlignment="1">
      <alignment wrapText="1"/>
    </xf>
    <xf numFmtId="4" fontId="8" fillId="2" borderId="1" xfId="102" applyNumberFormat="1" applyFont="1" applyFill="1" applyBorder="1" applyAlignment="1">
      <alignment horizontal="center" vertical="center" wrapText="1"/>
    </xf>
    <xf numFmtId="164" fontId="8" fillId="2" borderId="0" xfId="0" applyNumberFormat="1" applyFont="1" applyFill="1"/>
    <xf numFmtId="4" fontId="8" fillId="2" borderId="1" xfId="96" applyNumberFormat="1" applyFont="1" applyFill="1" applyBorder="1" applyAlignment="1">
      <alignment horizontal="center" vertical="center" wrapText="1"/>
    </xf>
    <xf numFmtId="4" fontId="8" fillId="2" borderId="1" xfId="6" applyNumberFormat="1" applyFont="1" applyFill="1" applyBorder="1" applyAlignment="1">
      <alignment horizontal="center" vertical="center"/>
    </xf>
    <xf numFmtId="4" fontId="8" fillId="2" borderId="1" xfId="96" applyNumberFormat="1" applyFont="1" applyFill="1" applyBorder="1" applyAlignment="1">
      <alignment horizontal="center" vertical="center"/>
    </xf>
    <xf numFmtId="4" fontId="8" fillId="2" borderId="1" xfId="67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3" fontId="8" fillId="2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9" fontId="8" fillId="2" borderId="0" xfId="46" applyFont="1" applyFill="1" applyAlignment="1">
      <alignment wrapText="1"/>
    </xf>
    <xf numFmtId="9" fontId="9" fillId="2" borderId="0" xfId="46" applyFont="1" applyFill="1"/>
    <xf numFmtId="9" fontId="8" fillId="2" borderId="0" xfId="46" applyFont="1" applyFill="1" applyBorder="1" applyAlignment="1">
      <alignment horizontal="left" vertical="center" wrapText="1"/>
    </xf>
    <xf numFmtId="9" fontId="8" fillId="2" borderId="0" xfId="46" applyFont="1" applyFill="1"/>
    <xf numFmtId="9" fontId="8" fillId="2" borderId="1" xfId="46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2" fontId="8" fillId="2" borderId="0" xfId="46" applyNumberFormat="1" applyFont="1" applyFill="1"/>
    <xf numFmtId="175" fontId="8" fillId="2" borderId="1" xfId="0" applyNumberFormat="1" applyFont="1" applyFill="1" applyBorder="1"/>
    <xf numFmtId="164" fontId="8" fillId="2" borderId="1" xfId="0" applyNumberFormat="1" applyFont="1" applyFill="1" applyBorder="1" applyAlignment="1">
      <alignment horizontal="center" vertical="center"/>
    </xf>
    <xf numFmtId="164" fontId="8" fillId="2" borderId="0" xfId="2" applyNumberFormat="1" applyFont="1" applyFill="1" applyAlignment="1">
      <alignment wrapText="1"/>
    </xf>
    <xf numFmtId="0" fontId="8" fillId="2" borderId="0" xfId="0" applyFont="1" applyFill="1" applyAlignment="1">
      <alignment horizontal="center" wrapText="1"/>
    </xf>
    <xf numFmtId="4" fontId="8" fillId="2" borderId="0" xfId="2" applyNumberFormat="1" applyFont="1" applyFill="1" applyAlignment="1">
      <alignment horizontal="center" wrapText="1"/>
    </xf>
    <xf numFmtId="0" fontId="8" fillId="2" borderId="1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left"/>
    </xf>
    <xf numFmtId="0" fontId="8" fillId="2" borderId="10" xfId="0" applyFont="1" applyFill="1" applyBorder="1" applyAlignment="1">
      <alignment horizontal="left"/>
    </xf>
    <xf numFmtId="0" fontId="8" fillId="2" borderId="6" xfId="0" applyFont="1" applyFill="1" applyBorder="1" applyAlignment="1">
      <alignment horizontal="left"/>
    </xf>
    <xf numFmtId="3" fontId="8" fillId="2" borderId="4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0" fontId="31" fillId="2" borderId="0" xfId="0" applyFont="1" applyFill="1" applyAlignment="1">
      <alignment horizontal="center"/>
    </xf>
    <xf numFmtId="164" fontId="8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11" fillId="2" borderId="11" xfId="2" applyFont="1" applyFill="1" applyBorder="1" applyAlignment="1">
      <alignment horizontal="center" vertical="center"/>
    </xf>
    <xf numFmtId="0" fontId="8" fillId="2" borderId="1" xfId="24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3" fontId="8" fillId="2" borderId="1" xfId="1" applyNumberFormat="1" applyFont="1" applyFill="1" applyBorder="1" applyAlignment="1">
      <alignment horizontal="center" vertical="center" wrapText="1"/>
    </xf>
    <xf numFmtId="3" fontId="8" fillId="2" borderId="1" xfId="3" applyNumberFormat="1" applyFont="1" applyFill="1" applyBorder="1" applyAlignment="1">
      <alignment horizontal="center" vertical="center" wrapText="1"/>
    </xf>
    <xf numFmtId="3" fontId="8" fillId="2" borderId="1" xfId="5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0" fontId="12" fillId="0" borderId="4" xfId="24" applyFont="1" applyBorder="1" applyAlignment="1">
      <alignment horizontal="center" vertical="center" wrapText="1"/>
    </xf>
    <xf numFmtId="0" fontId="12" fillId="0" borderId="2" xfId="24" applyFont="1" applyBorder="1" applyAlignment="1">
      <alignment horizontal="center" vertical="center" wrapText="1"/>
    </xf>
    <xf numFmtId="0" fontId="12" fillId="0" borderId="3" xfId="24" applyFont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3" fontId="10" fillId="2" borderId="4" xfId="0" applyNumberFormat="1" applyFont="1" applyFill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3" fontId="10" fillId="2" borderId="3" xfId="0" applyNumberFormat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0" fillId="2" borderId="1" xfId="3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4" fontId="8" fillId="0" borderId="0" xfId="2" applyNumberFormat="1" applyFont="1" applyFill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" fontId="9" fillId="6" borderId="1" xfId="0" applyNumberFormat="1" applyFont="1" applyFill="1" applyBorder="1" applyAlignment="1">
      <alignment horizontal="center" vertical="center" wrapText="1"/>
    </xf>
    <xf numFmtId="4" fontId="12" fillId="7" borderId="1" xfId="0" applyNumberFormat="1" applyFont="1" applyFill="1" applyBorder="1" applyAlignment="1">
      <alignment horizontal="center" vertical="center" wrapText="1"/>
    </xf>
    <xf numFmtId="3" fontId="10" fillId="2" borderId="4" xfId="1" applyNumberFormat="1" applyFont="1" applyFill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center" vertical="center" wrapText="1"/>
    </xf>
    <xf numFmtId="3" fontId="10" fillId="2" borderId="3" xfId="1" applyNumberFormat="1" applyFont="1" applyFill="1" applyBorder="1" applyAlignment="1">
      <alignment horizontal="center" vertical="center" wrapText="1"/>
    </xf>
    <xf numFmtId="4" fontId="11" fillId="3" borderId="5" xfId="0" applyNumberFormat="1" applyFont="1" applyFill="1" applyBorder="1" applyAlignment="1">
      <alignment horizontal="center" vertical="center"/>
    </xf>
    <xf numFmtId="4" fontId="11" fillId="3" borderId="7" xfId="0" applyNumberFormat="1" applyFont="1" applyFill="1" applyBorder="1" applyAlignment="1">
      <alignment horizontal="center" vertical="center"/>
    </xf>
    <xf numFmtId="3" fontId="10" fillId="2" borderId="1" xfId="5" applyNumberFormat="1" applyFont="1" applyFill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/>
    </xf>
    <xf numFmtId="4" fontId="9" fillId="0" borderId="3" xfId="0" applyNumberFormat="1" applyFont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4" fillId="6" borderId="1" xfId="0" applyNumberFormat="1" applyFont="1" applyFill="1" applyBorder="1" applyAlignment="1">
      <alignment horizontal="center" vertical="center" wrapText="1"/>
    </xf>
    <xf numFmtId="165" fontId="3" fillId="6" borderId="8" xfId="0" applyNumberFormat="1" applyFont="1" applyFill="1" applyBorder="1" applyAlignment="1">
      <alignment horizontal="center" vertical="center" wrapText="1"/>
    </xf>
    <xf numFmtId="165" fontId="3" fillId="6" borderId="9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3" fontId="8" fillId="0" borderId="1" xfId="5" applyNumberFormat="1" applyFont="1" applyFill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1" xfId="3" applyNumberFormat="1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4" fontId="8" fillId="0" borderId="0" xfId="2" applyNumberFormat="1" applyFont="1" applyFill="1" applyAlignment="1">
      <alignment horizontal="center"/>
    </xf>
    <xf numFmtId="4" fontId="9" fillId="7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4" fontId="8" fillId="8" borderId="1" xfId="0" applyNumberFormat="1" applyFont="1" applyFill="1" applyBorder="1" applyAlignment="1">
      <alignment horizontal="center" vertical="center" wrapText="1"/>
    </xf>
    <xf numFmtId="4" fontId="11" fillId="8" borderId="1" xfId="0" applyNumberFormat="1" applyFont="1" applyFill="1" applyBorder="1" applyAlignment="1">
      <alignment horizontal="center" vertical="center" wrapText="1"/>
    </xf>
    <xf numFmtId="3" fontId="10" fillId="12" borderId="1" xfId="1" applyNumberFormat="1" applyFont="1" applyFill="1" applyBorder="1" applyAlignment="1">
      <alignment horizontal="center" vertical="center" wrapText="1"/>
    </xf>
    <xf numFmtId="3" fontId="10" fillId="12" borderId="4" xfId="0" applyNumberFormat="1" applyFont="1" applyFill="1" applyBorder="1" applyAlignment="1">
      <alignment horizontal="center" vertical="center" wrapText="1"/>
    </xf>
    <xf numFmtId="3" fontId="10" fillId="12" borderId="2" xfId="0" applyNumberFormat="1" applyFont="1" applyFill="1" applyBorder="1" applyAlignment="1">
      <alignment horizontal="center" vertical="center" wrapText="1"/>
    </xf>
    <xf numFmtId="3" fontId="10" fillId="12" borderId="4" xfId="1" applyNumberFormat="1" applyFont="1" applyFill="1" applyBorder="1" applyAlignment="1">
      <alignment horizontal="center" vertical="center" wrapText="1"/>
    </xf>
    <xf numFmtId="3" fontId="10" fillId="12" borderId="2" xfId="1" applyNumberFormat="1" applyFont="1" applyFill="1" applyBorder="1" applyAlignment="1">
      <alignment horizontal="center" vertical="center" wrapText="1"/>
    </xf>
    <xf numFmtId="3" fontId="10" fillId="12" borderId="3" xfId="1" applyNumberFormat="1" applyFont="1" applyFill="1" applyBorder="1" applyAlignment="1">
      <alignment horizontal="center" vertical="center" wrapText="1"/>
    </xf>
    <xf numFmtId="3" fontId="10" fillId="12" borderId="1" xfId="0" applyNumberFormat="1" applyFont="1" applyFill="1" applyBorder="1" applyAlignment="1">
      <alignment horizontal="center" vertical="center" wrapText="1"/>
    </xf>
    <xf numFmtId="3" fontId="10" fillId="12" borderId="3" xfId="0" applyNumberFormat="1" applyFont="1" applyFill="1" applyBorder="1" applyAlignment="1">
      <alignment horizontal="center" vertical="center" wrapText="1"/>
    </xf>
    <xf numFmtId="3" fontId="10" fillId="12" borderId="1" xfId="3" applyNumberFormat="1" applyFont="1" applyFill="1" applyBorder="1" applyAlignment="1">
      <alignment horizontal="center" vertical="center" wrapText="1"/>
    </xf>
    <xf numFmtId="3" fontId="10" fillId="12" borderId="1" xfId="5" applyNumberFormat="1" applyFont="1" applyFill="1" applyBorder="1" applyAlignment="1">
      <alignment horizontal="center" vertical="center" wrapText="1"/>
    </xf>
  </cellXfs>
  <cellStyles count="108">
    <cellStyle name="normal" xfId="57"/>
    <cellStyle name="TableStyleLight1" xfId="49"/>
    <cellStyle name="Гиперссылка 2" xfId="9"/>
    <cellStyle name="Денежный [0] 2" xfId="10"/>
    <cellStyle name="Денежный [0] 2 2" xfId="11"/>
    <cellStyle name="Денежный 2" xfId="58"/>
    <cellStyle name="Обычный" xfId="0" builtinId="0"/>
    <cellStyle name="Обычный 10" xfId="96"/>
    <cellStyle name="Обычный 15" xfId="3"/>
    <cellStyle name="Обычный 2" xfId="12"/>
    <cellStyle name="Обычный 2 2" xfId="6"/>
    <cellStyle name="Обычный 2 2 2" xfId="13"/>
    <cellStyle name="Обычный 2 2 2 2" xfId="81"/>
    <cellStyle name="Обычный 2 3" xfId="14"/>
    <cellStyle name="Обычный 2 3 2" xfId="15"/>
    <cellStyle name="Обычный 2 3 3" xfId="59"/>
    <cellStyle name="Обычный 2 3_СВОД" xfId="75"/>
    <cellStyle name="Обычный 2 4" xfId="16"/>
    <cellStyle name="Обычный 2 9" xfId="17"/>
    <cellStyle name="Обычный 2 9 2" xfId="84"/>
    <cellStyle name="Обычный 3" xfId="1"/>
    <cellStyle name="Обычный 3 10" xfId="99"/>
    <cellStyle name="Обычный 3 2" xfId="18"/>
    <cellStyle name="Обычный 3 2 2" xfId="19"/>
    <cellStyle name="Обычный 3 2 2 2" xfId="65"/>
    <cellStyle name="Обычный 3 2 2_СВОД" xfId="74"/>
    <cellStyle name="Обычный 3 2 3" xfId="91"/>
    <cellStyle name="Обычный 3 3" xfId="20"/>
    <cellStyle name="Обычный 3 3 2" xfId="64"/>
    <cellStyle name="Обычный 3 3_СВОД" xfId="90"/>
    <cellStyle name="Обычный 3 4" xfId="48"/>
    <cellStyle name="Обычный 3 5" xfId="50"/>
    <cellStyle name="Обычный 3 5 2" xfId="104"/>
    <cellStyle name="Обычный 3 6" xfId="93"/>
    <cellStyle name="Обычный 3 7" xfId="95"/>
    <cellStyle name="Обычный 3 8" xfId="97"/>
    <cellStyle name="Обычный 3 9" xfId="98"/>
    <cellStyle name="Обычный 3_СВОД" xfId="83"/>
    <cellStyle name="Обычный 4" xfId="21"/>
    <cellStyle name="Обычный 4 2" xfId="22"/>
    <cellStyle name="Обычный 4 2 2" xfId="85"/>
    <cellStyle name="Обычный 4 3" xfId="51"/>
    <cellStyle name="Обычный 4 3 2" xfId="105"/>
    <cellStyle name="Обычный 4_СВОД" xfId="73"/>
    <cellStyle name="Обычный 47" xfId="23"/>
    <cellStyle name="Обычный 47 2" xfId="79"/>
    <cellStyle name="Обычный 5" xfId="2"/>
    <cellStyle name="Обычный 5 2" xfId="4"/>
    <cellStyle name="Обычный 5 2 2" xfId="76"/>
    <cellStyle name="Обычный 5 3" xfId="47"/>
    <cellStyle name="Обычный 5 3 2" xfId="72"/>
    <cellStyle name="Обычный 5 4" xfId="52"/>
    <cellStyle name="Обычный 5 4 2" xfId="107"/>
    <cellStyle name="Обычный 5_СВОД" xfId="80"/>
    <cellStyle name="Обычный 6" xfId="7"/>
    <cellStyle name="Обычный 6 2" xfId="89"/>
    <cellStyle name="Обычный 7" xfId="24"/>
    <cellStyle name="Обычный 7 2" xfId="67"/>
    <cellStyle name="Обычный 7 3" xfId="102"/>
    <cellStyle name="Обычный 7_СВОД" xfId="88"/>
    <cellStyle name="Обычный 74" xfId="25"/>
    <cellStyle name="Обычный 74 2" xfId="87"/>
    <cellStyle name="Обычный 8" xfId="92"/>
    <cellStyle name="Обычный 81" xfId="60"/>
    <cellStyle name="Обычный 81 2" xfId="78"/>
    <cellStyle name="Обычный 85" xfId="61"/>
    <cellStyle name="Обычный 85 2" xfId="86"/>
    <cellStyle name="Обычный 9" xfId="94"/>
    <cellStyle name="Обычный_Лист1" xfId="5"/>
    <cellStyle name="Процентный" xfId="46" builtinId="5"/>
    <cellStyle name="Процентный 2" xfId="26"/>
    <cellStyle name="Процентный 2 2" xfId="62"/>
    <cellStyle name="Процентный 3" xfId="27"/>
    <cellStyle name="Процентный 3 2" xfId="28"/>
    <cellStyle name="Процентный 4" xfId="29"/>
    <cellStyle name="Процентный 4 2" xfId="30"/>
    <cellStyle name="Процентный 4 3" xfId="63"/>
    <cellStyle name="Процентный 5" xfId="31"/>
    <cellStyle name="Процентный 5 2" xfId="68"/>
    <cellStyle name="Процентный 6" xfId="32"/>
    <cellStyle name="Процентный 7" xfId="56"/>
    <cellStyle name="Финансовый 2" xfId="33"/>
    <cellStyle name="Финансовый 2 2" xfId="34"/>
    <cellStyle name="Финансовый 2 2 2" xfId="35"/>
    <cellStyle name="Финансовый 2 3" xfId="36"/>
    <cellStyle name="Финансовый 2 4" xfId="37"/>
    <cellStyle name="Финансовый 2 5" xfId="38"/>
    <cellStyle name="Финансовый 2 6" xfId="39"/>
    <cellStyle name="Финансовый 2 7" xfId="53"/>
    <cellStyle name="Финансовый 2 7 2" xfId="100"/>
    <cellStyle name="Финансовый 2_СВОД" xfId="77"/>
    <cellStyle name="Финансовый 3" xfId="40"/>
    <cellStyle name="Финансовый 3 2" xfId="41"/>
    <cellStyle name="Финансовый 3 3" xfId="54"/>
    <cellStyle name="Финансовый 4" xfId="42"/>
    <cellStyle name="Финансовый 4 2" xfId="43"/>
    <cellStyle name="Финансовый 4 3" xfId="55"/>
    <cellStyle name="Финансовый 4 3 2" xfId="101"/>
    <cellStyle name="Финансовый 4 3 3" xfId="106"/>
    <cellStyle name="Финансовый 4_СВОД" xfId="71"/>
    <cellStyle name="Финансовый 5" xfId="44"/>
    <cellStyle name="Финансовый 5 2" xfId="66"/>
    <cellStyle name="Финансовый 5_СВОД" xfId="82"/>
    <cellStyle name="Финансовый 6" xfId="8"/>
    <cellStyle name="Финансовый 6 2" xfId="69"/>
    <cellStyle name="Финансовый 6_СВОД" xfId="70"/>
    <cellStyle name="Финансовый 7" xfId="45"/>
    <cellStyle name="Финансовый 8" xfId="10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kon_data/2023/&#1055;&#1086;&#1090;&#1088;&#1077;&#1073;&#1085;&#1086;&#1089;&#1090;&#1100;%20&#1052;&#1054;/&#1057;&#1042;&#1054;&#1044;%20&#1055;&#1088;&#1080;&#1083;&#1086;&#1078;&#1077;&#1085;&#1080;&#1077;%2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 по МО"/>
      <sheetName val="СВОД"/>
      <sheetName val="ООКБ"/>
      <sheetName val="НКМЦ"/>
      <sheetName val="ООД"/>
      <sheetName val="ООСП"/>
      <sheetName val="ООКВД"/>
      <sheetName val="ОВФД"/>
      <sheetName val="Семашко"/>
      <sheetName val="Боткина"/>
      <sheetName val="ГРД"/>
      <sheetName val="П-КА №1"/>
      <sheetName val="П-КА №2"/>
      <sheetName val="П-КА №3"/>
      <sheetName val="Дет.п-ка №1"/>
      <sheetName val="Дет.п-ка №2"/>
      <sheetName val="Дет.п-ка №3"/>
      <sheetName val="Дет.стомат.п-ка"/>
      <sheetName val="ССМП"/>
      <sheetName val="Дубрава"/>
      <sheetName val="Орловчанка"/>
      <sheetName val="Болховская ЦРБ"/>
      <sheetName val="Верховская ЦРБ"/>
      <sheetName val="Глазуновская ЦРБ"/>
      <sheetName val="Дмитровская ЦРБ"/>
      <sheetName val="Должанская ЦРБ"/>
      <sheetName val="Залегощенская ЦРБ"/>
      <sheetName val="Знаменская ЦРБ"/>
      <sheetName val="Колпнянская ЦРБ"/>
      <sheetName val="Корсаковская ЦРБ"/>
      <sheetName val="Краснозоренская ЦРБ"/>
      <sheetName val="Кромская ЦРБ"/>
      <sheetName val="Ливенская ЦРБ"/>
      <sheetName val="Малоархангельская ЦРБ"/>
      <sheetName val="Мценская ЦРБ"/>
      <sheetName val="Нарышкинская ЦРБ"/>
      <sheetName val="Новодеревеньковская ЦРБ"/>
      <sheetName val="Новосильская ЦРБ"/>
      <sheetName val="Плещеевская ЦРБ"/>
      <sheetName val="Покровская ЦРБ"/>
      <sheetName val="Свердловская ЦРБ"/>
      <sheetName val="Сосковская ЦРБ"/>
      <sheetName val="Троснянская ЦРБ"/>
      <sheetName val="Хотынецкая ЦРБ"/>
      <sheetName val="Шаблыкинская ЦРБ"/>
      <sheetName val="Лист13"/>
      <sheetName val="Лист12"/>
      <sheetName val="Лист11"/>
      <sheetName val="Лист10"/>
      <sheetName val="Лист9"/>
      <sheetName val="Лист8"/>
      <sheetName val="Лист7"/>
      <sheetName val="Лист6"/>
      <sheetName val="Лист5"/>
      <sheetName val="Лист4"/>
      <sheetName val="Лист2"/>
      <sheetName val="Лист3"/>
      <sheetName val="Свод по МО (ОМС) (2)"/>
      <sheetName val="Свод по МО (ОМС)"/>
      <sheetName val="Свод по МО (ОМС) мед"/>
    </sheetNames>
    <sheetDataSet>
      <sheetData sheetId="0">
        <row r="8">
          <cell r="R8">
            <v>1732961.6916832861</v>
          </cell>
        </row>
        <row r="59">
          <cell r="L59">
            <v>263748.83659999998</v>
          </cell>
        </row>
      </sheetData>
      <sheetData sheetId="1"/>
      <sheetData sheetId="2">
        <row r="59">
          <cell r="L59">
            <v>261748.83659999998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1">
          <cell r="K11">
            <v>8149.7</v>
          </cell>
        </row>
        <row r="90">
          <cell r="K90">
            <v>9456</v>
          </cell>
        </row>
      </sheetData>
      <sheetData sheetId="22">
        <row r="11">
          <cell r="K11">
            <v>10399.9</v>
          </cell>
        </row>
        <row r="90">
          <cell r="K90">
            <v>10997.9</v>
          </cell>
        </row>
      </sheetData>
      <sheetData sheetId="23">
        <row r="11">
          <cell r="K11">
            <v>3770.3315999999995</v>
          </cell>
        </row>
        <row r="90">
          <cell r="K90">
            <v>4010.3315999999995</v>
          </cell>
        </row>
      </sheetData>
      <sheetData sheetId="24">
        <row r="11">
          <cell r="K11">
            <v>6456.7</v>
          </cell>
        </row>
        <row r="90">
          <cell r="K90">
            <v>7300.3</v>
          </cell>
        </row>
      </sheetData>
      <sheetData sheetId="25">
        <row r="11">
          <cell r="K11">
            <v>7960.8185999999987</v>
          </cell>
        </row>
        <row r="90">
          <cell r="K90">
            <v>9016.2186000000002</v>
          </cell>
        </row>
      </sheetData>
      <sheetData sheetId="26">
        <row r="11">
          <cell r="K11">
            <v>9142.0544000000009</v>
          </cell>
        </row>
        <row r="90">
          <cell r="K90">
            <v>10697.3544</v>
          </cell>
        </row>
      </sheetData>
      <sheetData sheetId="27">
        <row r="11">
          <cell r="K11">
            <v>4473.9000000000005</v>
          </cell>
        </row>
        <row r="90">
          <cell r="K90">
            <v>5099.7120000000004</v>
          </cell>
        </row>
      </sheetData>
      <sheetData sheetId="28">
        <row r="11">
          <cell r="K11">
            <v>7702.4</v>
          </cell>
        </row>
        <row r="90">
          <cell r="K90">
            <v>9924.6</v>
          </cell>
        </row>
      </sheetData>
      <sheetData sheetId="29">
        <row r="11">
          <cell r="K11">
            <v>4612.2</v>
          </cell>
        </row>
        <row r="90">
          <cell r="K90">
            <v>4904.0999999999995</v>
          </cell>
        </row>
      </sheetData>
      <sheetData sheetId="30">
        <row r="11">
          <cell r="K11">
            <v>5461.8</v>
          </cell>
        </row>
        <row r="90">
          <cell r="K90">
            <v>6386.6</v>
          </cell>
        </row>
      </sheetData>
      <sheetData sheetId="31">
        <row r="11">
          <cell r="K11">
            <v>13320.6</v>
          </cell>
        </row>
        <row r="90">
          <cell r="K90">
            <v>15204.500000000002</v>
          </cell>
        </row>
      </sheetData>
      <sheetData sheetId="32">
        <row r="11">
          <cell r="K11">
            <v>26633.9</v>
          </cell>
        </row>
        <row r="90">
          <cell r="K90">
            <v>32131.200000000001</v>
          </cell>
        </row>
      </sheetData>
      <sheetData sheetId="33">
        <row r="11">
          <cell r="K11">
            <v>6869.8</v>
          </cell>
        </row>
        <row r="90">
          <cell r="K90">
            <v>7427.4000000000005</v>
          </cell>
        </row>
      </sheetData>
      <sheetData sheetId="34">
        <row r="11">
          <cell r="K11">
            <v>17655.8</v>
          </cell>
        </row>
        <row r="90">
          <cell r="K90">
            <v>20105.799999999996</v>
          </cell>
        </row>
      </sheetData>
      <sheetData sheetId="35">
        <row r="11">
          <cell r="K11">
            <v>7296.9</v>
          </cell>
        </row>
        <row r="90">
          <cell r="K90">
            <v>8985.52</v>
          </cell>
        </row>
      </sheetData>
      <sheetData sheetId="36">
        <row r="11">
          <cell r="K11">
            <v>8427.6</v>
          </cell>
        </row>
        <row r="90">
          <cell r="K90">
            <v>9448.1000000000022</v>
          </cell>
        </row>
      </sheetData>
      <sheetData sheetId="37">
        <row r="11">
          <cell r="K11">
            <v>3546.7</v>
          </cell>
        </row>
        <row r="90">
          <cell r="K90">
            <v>4242.0999999999995</v>
          </cell>
        </row>
      </sheetData>
      <sheetData sheetId="38">
        <row r="11">
          <cell r="K11">
            <v>27452.3</v>
          </cell>
        </row>
        <row r="90">
          <cell r="K90">
            <v>35023.300000000003</v>
          </cell>
        </row>
      </sheetData>
      <sheetData sheetId="39">
        <row r="11">
          <cell r="K11">
            <v>12704.9</v>
          </cell>
        </row>
        <row r="90">
          <cell r="K90">
            <v>14594.9</v>
          </cell>
        </row>
      </sheetData>
      <sheetData sheetId="40">
        <row r="11">
          <cell r="K11">
            <v>8676.7999999999993</v>
          </cell>
        </row>
        <row r="90">
          <cell r="K90">
            <v>9060.2999999999993</v>
          </cell>
        </row>
      </sheetData>
      <sheetData sheetId="41">
        <row r="11">
          <cell r="K11">
            <v>5392.4</v>
          </cell>
        </row>
        <row r="90">
          <cell r="K90">
            <v>5883.5999999999995</v>
          </cell>
        </row>
      </sheetData>
      <sheetData sheetId="42">
        <row r="11">
          <cell r="K11">
            <v>7011.5</v>
          </cell>
        </row>
        <row r="90">
          <cell r="K90">
            <v>8243.5</v>
          </cell>
        </row>
      </sheetData>
      <sheetData sheetId="43">
        <row r="11">
          <cell r="K11">
            <v>6711.2</v>
          </cell>
        </row>
        <row r="90">
          <cell r="K90">
            <v>7301.5</v>
          </cell>
        </row>
      </sheetData>
      <sheetData sheetId="44">
        <row r="11">
          <cell r="K11">
            <v>7302.1</v>
          </cell>
        </row>
        <row r="90">
          <cell r="K90">
            <v>8304</v>
          </cell>
        </row>
      </sheetData>
      <sheetData sheetId="45">
        <row r="11">
          <cell r="K11">
            <v>6711.2</v>
          </cell>
        </row>
      </sheetData>
      <sheetData sheetId="46">
        <row r="11">
          <cell r="K11">
            <v>7302.1</v>
          </cell>
        </row>
      </sheetData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414"/>
  <sheetViews>
    <sheetView tabSelected="1" topLeftCell="A361" zoomScaleNormal="100" workbookViewId="0">
      <selection activeCell="U5" sqref="U5:U7"/>
    </sheetView>
  </sheetViews>
  <sheetFormatPr defaultColWidth="9.109375" defaultRowHeight="15.6"/>
  <cols>
    <col min="1" max="1" width="20.6640625" style="628" customWidth="1"/>
    <col min="2" max="2" width="20.33203125" style="628" customWidth="1"/>
    <col min="3" max="5" width="23.6640625" style="628" customWidth="1"/>
    <col min="6" max="6" width="19.6640625" style="628" customWidth="1"/>
    <col min="7" max="11" width="13.6640625" style="615" customWidth="1"/>
    <col min="12" max="14" width="13.6640625" style="628" customWidth="1"/>
    <col min="15" max="15" width="13.6640625" style="637" customWidth="1"/>
    <col min="16" max="17" width="13.6640625" style="628" customWidth="1"/>
    <col min="18" max="19" width="14.88671875" style="628" customWidth="1"/>
    <col min="20" max="20" width="17.5546875" style="628" customWidth="1"/>
    <col min="21" max="21" width="25.33203125" style="637" customWidth="1"/>
    <col min="22" max="22" width="14.33203125" style="649" customWidth="1"/>
    <col min="23" max="26" width="25.33203125" style="628" customWidth="1"/>
    <col min="27" max="16384" width="9.109375" style="628"/>
  </cols>
  <sheetData>
    <row r="1" spans="1:23" ht="64.2" customHeight="1">
      <c r="R1" s="658" t="s">
        <v>1018</v>
      </c>
      <c r="S1" s="658"/>
      <c r="T1" s="658"/>
      <c r="U1" s="658"/>
    </row>
    <row r="3" spans="1:23" s="630" customFormat="1" ht="46.8" customHeight="1">
      <c r="A3" s="631"/>
      <c r="B3" s="631"/>
      <c r="C3" s="631"/>
      <c r="D3" s="632"/>
      <c r="E3" s="632"/>
      <c r="F3" s="632"/>
      <c r="G3" s="633"/>
      <c r="H3" s="633"/>
      <c r="I3" s="633"/>
      <c r="J3" s="633"/>
      <c r="K3" s="633"/>
      <c r="L3" s="632"/>
      <c r="M3" s="634"/>
      <c r="N3" s="634"/>
      <c r="O3" s="657"/>
      <c r="P3" s="635"/>
      <c r="Q3" s="635"/>
      <c r="R3" s="659" t="s">
        <v>1004</v>
      </c>
      <c r="S3" s="659"/>
      <c r="T3" s="659"/>
      <c r="U3" s="659"/>
      <c r="V3" s="646"/>
      <c r="W3" s="635"/>
    </row>
    <row r="4" spans="1:23" s="630" customFormat="1" ht="47.25" customHeight="1">
      <c r="A4" s="671" t="s">
        <v>1003</v>
      </c>
      <c r="B4" s="671"/>
      <c r="C4" s="671"/>
      <c r="D4" s="671"/>
      <c r="E4" s="671"/>
      <c r="F4" s="671"/>
      <c r="G4" s="671"/>
      <c r="H4" s="671"/>
      <c r="I4" s="671"/>
      <c r="J4" s="671"/>
      <c r="K4" s="671"/>
      <c r="L4" s="671"/>
      <c r="M4" s="671"/>
      <c r="N4" s="671"/>
      <c r="O4" s="671"/>
      <c r="P4" s="671"/>
      <c r="Q4" s="671"/>
      <c r="R4" s="671"/>
      <c r="S4" s="671"/>
      <c r="T4" s="671"/>
      <c r="U4" s="671"/>
      <c r="V4" s="647"/>
    </row>
    <row r="5" spans="1:23" s="615" customFormat="1" ht="57.6" customHeight="1">
      <c r="A5" s="670" t="s">
        <v>354</v>
      </c>
      <c r="B5" s="676" t="s">
        <v>355</v>
      </c>
      <c r="C5" s="670" t="s">
        <v>356</v>
      </c>
      <c r="D5" s="670" t="s">
        <v>996</v>
      </c>
      <c r="E5" s="670" t="s">
        <v>1002</v>
      </c>
      <c r="F5" s="676" t="s">
        <v>0</v>
      </c>
      <c r="G5" s="676" t="s">
        <v>830</v>
      </c>
      <c r="H5" s="676"/>
      <c r="I5" s="676"/>
      <c r="J5" s="676"/>
      <c r="K5" s="676"/>
      <c r="L5" s="676" t="s">
        <v>367</v>
      </c>
      <c r="M5" s="676"/>
      <c r="N5" s="676"/>
      <c r="O5" s="668"/>
      <c r="P5" s="672" t="s">
        <v>1007</v>
      </c>
      <c r="Q5" s="664" t="s">
        <v>1008</v>
      </c>
      <c r="R5" s="669" t="s">
        <v>989</v>
      </c>
      <c r="S5" s="664" t="s">
        <v>1011</v>
      </c>
      <c r="T5" s="664" t="s">
        <v>1012</v>
      </c>
      <c r="U5" s="668" t="s">
        <v>1013</v>
      </c>
      <c r="V5" s="648"/>
      <c r="W5" s="628"/>
    </row>
    <row r="6" spans="1:23" s="615" customFormat="1" ht="82.95" customHeight="1">
      <c r="A6" s="670"/>
      <c r="B6" s="676"/>
      <c r="C6" s="670"/>
      <c r="D6" s="670"/>
      <c r="E6" s="670"/>
      <c r="F6" s="676"/>
      <c r="G6" s="676" t="s">
        <v>831</v>
      </c>
      <c r="H6" s="676" t="s">
        <v>2</v>
      </c>
      <c r="I6" s="676" t="s">
        <v>3</v>
      </c>
      <c r="J6" s="676" t="s">
        <v>4</v>
      </c>
      <c r="K6" s="676" t="s">
        <v>375</v>
      </c>
      <c r="L6" s="676" t="s">
        <v>831</v>
      </c>
      <c r="M6" s="676" t="s">
        <v>1001</v>
      </c>
      <c r="N6" s="676" t="s">
        <v>4</v>
      </c>
      <c r="O6" s="668" t="s">
        <v>375</v>
      </c>
      <c r="P6" s="672"/>
      <c r="Q6" s="665"/>
      <c r="R6" s="669"/>
      <c r="S6" s="665"/>
      <c r="T6" s="665"/>
      <c r="U6" s="668"/>
      <c r="V6" s="648"/>
      <c r="W6" s="628"/>
    </row>
    <row r="7" spans="1:23" s="615" customFormat="1" ht="15.6" customHeight="1">
      <c r="A7" s="670"/>
      <c r="B7" s="676"/>
      <c r="C7" s="670"/>
      <c r="D7" s="670"/>
      <c r="E7" s="670"/>
      <c r="F7" s="676"/>
      <c r="G7" s="676"/>
      <c r="H7" s="676"/>
      <c r="I7" s="676"/>
      <c r="J7" s="676"/>
      <c r="K7" s="676"/>
      <c r="L7" s="676"/>
      <c r="M7" s="676"/>
      <c r="N7" s="676"/>
      <c r="O7" s="668"/>
      <c r="P7" s="672"/>
      <c r="Q7" s="666"/>
      <c r="R7" s="669"/>
      <c r="S7" s="666"/>
      <c r="T7" s="666"/>
      <c r="U7" s="668"/>
      <c r="V7" s="648"/>
      <c r="W7" s="625"/>
    </row>
    <row r="8" spans="1:23" ht="31.2">
      <c r="A8" s="677" t="s">
        <v>11</v>
      </c>
      <c r="B8" s="651" t="s">
        <v>1009</v>
      </c>
      <c r="C8" s="616">
        <v>186</v>
      </c>
      <c r="D8" s="616">
        <v>28</v>
      </c>
      <c r="E8" s="616" t="s">
        <v>1000</v>
      </c>
      <c r="F8" s="617" t="s">
        <v>999</v>
      </c>
      <c r="G8" s="645">
        <v>1</v>
      </c>
      <c r="H8" s="645"/>
      <c r="I8" s="645"/>
      <c r="J8" s="645">
        <v>0.5</v>
      </c>
      <c r="K8" s="645">
        <f>G8+H8+I8+J8</f>
        <v>1.5</v>
      </c>
      <c r="L8" s="618">
        <v>1</v>
      </c>
      <c r="M8" s="618"/>
      <c r="N8" s="618"/>
      <c r="O8" s="618">
        <f>L8+M8+N8</f>
        <v>1</v>
      </c>
      <c r="P8" s="620" t="s">
        <v>1006</v>
      </c>
      <c r="Q8" s="650">
        <v>0.15053763440860216</v>
      </c>
      <c r="R8" s="655">
        <v>0.70350000000000013</v>
      </c>
      <c r="S8" s="653">
        <v>1.05</v>
      </c>
      <c r="T8" s="620">
        <v>1230.5</v>
      </c>
      <c r="U8" s="620">
        <v>865.6567500000001</v>
      </c>
      <c r="V8" s="654"/>
    </row>
    <row r="9" spans="1:23">
      <c r="A9" s="677"/>
      <c r="B9" s="643" t="s">
        <v>14</v>
      </c>
      <c r="C9" s="616">
        <v>316</v>
      </c>
      <c r="D9" s="616">
        <v>64</v>
      </c>
      <c r="E9" s="616" t="s">
        <v>1000</v>
      </c>
      <c r="F9" s="617" t="s">
        <v>15</v>
      </c>
      <c r="G9" s="645">
        <v>1</v>
      </c>
      <c r="H9" s="645"/>
      <c r="I9" s="645"/>
      <c r="J9" s="645">
        <v>0.5</v>
      </c>
      <c r="K9" s="645">
        <f t="shared" ref="K9:K72" si="0">G9+H9+I9+J9</f>
        <v>1.5</v>
      </c>
      <c r="L9" s="618">
        <v>1</v>
      </c>
      <c r="M9" s="618"/>
      <c r="N9" s="618"/>
      <c r="O9" s="618">
        <f t="shared" ref="O9:O72" si="1">L9+M9+N9</f>
        <v>1</v>
      </c>
      <c r="P9" s="620" t="s">
        <v>1006</v>
      </c>
      <c r="Q9" s="650">
        <v>0.20253164556962025</v>
      </c>
      <c r="R9" s="629">
        <v>0.70350000000000013</v>
      </c>
      <c r="S9" s="653">
        <v>1.05</v>
      </c>
      <c r="T9" s="620">
        <v>1230.5</v>
      </c>
      <c r="U9" s="620">
        <v>865.6567500000001</v>
      </c>
      <c r="V9" s="654"/>
    </row>
    <row r="10" spans="1:23">
      <c r="A10" s="677"/>
      <c r="B10" s="643" t="s">
        <v>16</v>
      </c>
      <c r="C10" s="616">
        <v>251</v>
      </c>
      <c r="D10" s="616">
        <v>35</v>
      </c>
      <c r="E10" s="616" t="s">
        <v>1000</v>
      </c>
      <c r="F10" s="617" t="s">
        <v>15</v>
      </c>
      <c r="G10" s="645">
        <v>1</v>
      </c>
      <c r="H10" s="645"/>
      <c r="I10" s="645"/>
      <c r="J10" s="645">
        <v>0.5</v>
      </c>
      <c r="K10" s="645">
        <f t="shared" si="0"/>
        <v>1.5</v>
      </c>
      <c r="L10" s="618">
        <v>1</v>
      </c>
      <c r="M10" s="618"/>
      <c r="N10" s="618"/>
      <c r="O10" s="618">
        <f t="shared" si="1"/>
        <v>1</v>
      </c>
      <c r="P10" s="620" t="s">
        <v>1006</v>
      </c>
      <c r="Q10" s="650">
        <v>0.1394422310756972</v>
      </c>
      <c r="R10" s="629">
        <v>0.70350000000000013</v>
      </c>
      <c r="S10" s="653">
        <v>1.05</v>
      </c>
      <c r="T10" s="620">
        <v>1230.5</v>
      </c>
      <c r="U10" s="620">
        <v>865.6567500000001</v>
      </c>
      <c r="V10" s="654"/>
    </row>
    <row r="11" spans="1:23">
      <c r="A11" s="677"/>
      <c r="B11" s="643" t="s">
        <v>17</v>
      </c>
      <c r="C11" s="616">
        <v>129</v>
      </c>
      <c r="D11" s="616"/>
      <c r="E11" s="616"/>
      <c r="F11" s="617" t="s">
        <v>18</v>
      </c>
      <c r="G11" s="645">
        <v>1</v>
      </c>
      <c r="H11" s="645"/>
      <c r="I11" s="645"/>
      <c r="J11" s="645">
        <v>0.5</v>
      </c>
      <c r="K11" s="645">
        <f t="shared" si="0"/>
        <v>1.5</v>
      </c>
      <c r="L11" s="618"/>
      <c r="M11" s="618">
        <v>1</v>
      </c>
      <c r="N11" s="618"/>
      <c r="O11" s="618">
        <f t="shared" si="1"/>
        <v>1</v>
      </c>
      <c r="P11" s="620" t="s">
        <v>1006</v>
      </c>
      <c r="Q11" s="620"/>
      <c r="R11" s="629">
        <v>0.4</v>
      </c>
      <c r="S11" s="653">
        <v>1</v>
      </c>
      <c r="T11" s="620">
        <v>1230.5</v>
      </c>
      <c r="U11" s="620">
        <v>492.20000000000005</v>
      </c>
      <c r="V11" s="654"/>
    </row>
    <row r="12" spans="1:23">
      <c r="A12" s="677"/>
      <c r="B12" s="643" t="s">
        <v>19</v>
      </c>
      <c r="C12" s="616">
        <v>210</v>
      </c>
      <c r="D12" s="616"/>
      <c r="E12" s="616"/>
      <c r="F12" s="617" t="s">
        <v>18</v>
      </c>
      <c r="G12" s="645">
        <v>1</v>
      </c>
      <c r="H12" s="645"/>
      <c r="I12" s="645"/>
      <c r="J12" s="645">
        <v>0.5</v>
      </c>
      <c r="K12" s="645">
        <f t="shared" si="0"/>
        <v>1.5</v>
      </c>
      <c r="L12" s="618"/>
      <c r="M12" s="618">
        <v>1</v>
      </c>
      <c r="N12" s="618"/>
      <c r="O12" s="618">
        <f t="shared" si="1"/>
        <v>1</v>
      </c>
      <c r="P12" s="620" t="s">
        <v>1006</v>
      </c>
      <c r="Q12" s="620"/>
      <c r="R12" s="629">
        <v>0.4</v>
      </c>
      <c r="S12" s="653">
        <v>1</v>
      </c>
      <c r="T12" s="620">
        <v>1230.5</v>
      </c>
      <c r="U12" s="620">
        <v>492.20000000000005</v>
      </c>
      <c r="V12" s="654"/>
    </row>
    <row r="13" spans="1:23">
      <c r="A13" s="677"/>
      <c r="B13" s="643" t="s">
        <v>20</v>
      </c>
      <c r="C13" s="616">
        <v>253</v>
      </c>
      <c r="D13" s="616">
        <v>58</v>
      </c>
      <c r="E13" s="616" t="s">
        <v>1000</v>
      </c>
      <c r="F13" s="617" t="s">
        <v>15</v>
      </c>
      <c r="G13" s="645">
        <v>1</v>
      </c>
      <c r="H13" s="645"/>
      <c r="I13" s="645"/>
      <c r="J13" s="645">
        <v>0.5</v>
      </c>
      <c r="K13" s="645">
        <f t="shared" si="0"/>
        <v>1.5</v>
      </c>
      <c r="L13" s="618">
        <v>1</v>
      </c>
      <c r="M13" s="618"/>
      <c r="N13" s="618"/>
      <c r="O13" s="618">
        <f t="shared" si="1"/>
        <v>1</v>
      </c>
      <c r="P13" s="620" t="s">
        <v>1006</v>
      </c>
      <c r="Q13" s="650">
        <v>0.22924901185770752</v>
      </c>
      <c r="R13" s="629">
        <v>0.70350000000000013</v>
      </c>
      <c r="S13" s="653">
        <v>1.05</v>
      </c>
      <c r="T13" s="620">
        <v>1230.5</v>
      </c>
      <c r="U13" s="620">
        <v>865.6567500000001</v>
      </c>
      <c r="V13" s="654"/>
    </row>
    <row r="14" spans="1:23">
      <c r="A14" s="677"/>
      <c r="B14" s="643" t="s">
        <v>22</v>
      </c>
      <c r="C14" s="616">
        <v>132</v>
      </c>
      <c r="D14" s="616">
        <v>9</v>
      </c>
      <c r="E14" s="616" t="s">
        <v>1000</v>
      </c>
      <c r="F14" s="617" t="s">
        <v>15</v>
      </c>
      <c r="G14" s="645">
        <v>1</v>
      </c>
      <c r="H14" s="645"/>
      <c r="I14" s="645"/>
      <c r="J14" s="645">
        <v>0.5</v>
      </c>
      <c r="K14" s="645">
        <f t="shared" si="0"/>
        <v>1.5</v>
      </c>
      <c r="L14" s="618">
        <v>1</v>
      </c>
      <c r="M14" s="618"/>
      <c r="N14" s="618"/>
      <c r="O14" s="618">
        <f t="shared" si="1"/>
        <v>1</v>
      </c>
      <c r="P14" s="620" t="s">
        <v>1006</v>
      </c>
      <c r="Q14" s="650">
        <v>6.8181818181818177E-2</v>
      </c>
      <c r="R14" s="629">
        <v>0.67670000000000008</v>
      </c>
      <c r="S14" s="653">
        <v>1.01</v>
      </c>
      <c r="T14" s="620">
        <v>1230.5</v>
      </c>
      <c r="U14" s="620">
        <v>832.67935000000011</v>
      </c>
      <c r="V14" s="654"/>
    </row>
    <row r="15" spans="1:23" ht="31.2">
      <c r="A15" s="677"/>
      <c r="B15" s="617" t="s">
        <v>832</v>
      </c>
      <c r="C15" s="616">
        <v>438</v>
      </c>
      <c r="D15" s="616">
        <v>87</v>
      </c>
      <c r="E15" s="616" t="s">
        <v>1000</v>
      </c>
      <c r="F15" s="617" t="s">
        <v>968</v>
      </c>
      <c r="G15" s="645">
        <v>1</v>
      </c>
      <c r="H15" s="645"/>
      <c r="I15" s="645"/>
      <c r="J15" s="645">
        <v>0.5</v>
      </c>
      <c r="K15" s="645">
        <f t="shared" si="0"/>
        <v>1.5</v>
      </c>
      <c r="L15" s="618">
        <v>1</v>
      </c>
      <c r="M15" s="618"/>
      <c r="N15" s="618"/>
      <c r="O15" s="618">
        <f t="shared" si="1"/>
        <v>1</v>
      </c>
      <c r="P15" s="620" t="s">
        <v>1006</v>
      </c>
      <c r="Q15" s="650">
        <v>0.19863013698630136</v>
      </c>
      <c r="R15" s="629">
        <v>0.70350000000000013</v>
      </c>
      <c r="S15" s="653">
        <v>1.05</v>
      </c>
      <c r="T15" s="620">
        <v>1230.5</v>
      </c>
      <c r="U15" s="620">
        <v>865.6567500000001</v>
      </c>
      <c r="V15" s="654"/>
    </row>
    <row r="16" spans="1:23">
      <c r="A16" s="677"/>
      <c r="B16" s="643" t="s">
        <v>23</v>
      </c>
      <c r="C16" s="616">
        <v>412</v>
      </c>
      <c r="D16" s="616">
        <v>70</v>
      </c>
      <c r="E16" s="616" t="s">
        <v>1000</v>
      </c>
      <c r="F16" s="617" t="s">
        <v>15</v>
      </c>
      <c r="G16" s="645">
        <v>1</v>
      </c>
      <c r="H16" s="645"/>
      <c r="I16" s="645"/>
      <c r="J16" s="645">
        <v>0.5</v>
      </c>
      <c r="K16" s="645">
        <f t="shared" si="0"/>
        <v>1.5</v>
      </c>
      <c r="L16" s="618">
        <v>1</v>
      </c>
      <c r="M16" s="618"/>
      <c r="N16" s="618"/>
      <c r="O16" s="618">
        <f t="shared" si="1"/>
        <v>1</v>
      </c>
      <c r="P16" s="620" t="s">
        <v>1006</v>
      </c>
      <c r="Q16" s="650">
        <v>0.16990291262135923</v>
      </c>
      <c r="R16" s="629">
        <v>0.70350000000000013</v>
      </c>
      <c r="S16" s="653">
        <v>1.05</v>
      </c>
      <c r="T16" s="620">
        <v>1230.5</v>
      </c>
      <c r="U16" s="620">
        <v>865.6567500000001</v>
      </c>
      <c r="V16" s="654"/>
    </row>
    <row r="17" spans="1:22">
      <c r="A17" s="677"/>
      <c r="B17" s="643" t="s">
        <v>24</v>
      </c>
      <c r="C17" s="616">
        <v>120</v>
      </c>
      <c r="D17" s="616">
        <v>2</v>
      </c>
      <c r="E17" s="616" t="s">
        <v>1000</v>
      </c>
      <c r="F17" s="617" t="s">
        <v>15</v>
      </c>
      <c r="G17" s="645">
        <v>1</v>
      </c>
      <c r="H17" s="645"/>
      <c r="I17" s="645"/>
      <c r="J17" s="645">
        <v>0.5</v>
      </c>
      <c r="K17" s="645">
        <f t="shared" si="0"/>
        <v>1.5</v>
      </c>
      <c r="L17" s="618">
        <v>1</v>
      </c>
      <c r="M17" s="618"/>
      <c r="N17" s="618"/>
      <c r="O17" s="618">
        <f t="shared" si="1"/>
        <v>1</v>
      </c>
      <c r="P17" s="620" t="s">
        <v>1006</v>
      </c>
      <c r="Q17" s="650">
        <v>1.6666666666666666E-2</v>
      </c>
      <c r="R17" s="629">
        <v>0.67670000000000008</v>
      </c>
      <c r="S17" s="653">
        <v>1.01</v>
      </c>
      <c r="T17" s="620">
        <v>1230.5</v>
      </c>
      <c r="U17" s="620">
        <v>832.67935000000011</v>
      </c>
      <c r="V17" s="654"/>
    </row>
    <row r="18" spans="1:22">
      <c r="A18" s="677"/>
      <c r="B18" s="643" t="s">
        <v>25</v>
      </c>
      <c r="C18" s="616">
        <v>121</v>
      </c>
      <c r="D18" s="616"/>
      <c r="E18" s="616"/>
      <c r="F18" s="617" t="s">
        <v>18</v>
      </c>
      <c r="G18" s="645">
        <v>1</v>
      </c>
      <c r="H18" s="645"/>
      <c r="I18" s="645"/>
      <c r="J18" s="645">
        <v>0.5</v>
      </c>
      <c r="K18" s="645">
        <f t="shared" si="0"/>
        <v>1.5</v>
      </c>
      <c r="L18" s="618">
        <v>1</v>
      </c>
      <c r="M18" s="618"/>
      <c r="N18" s="618"/>
      <c r="O18" s="618">
        <f t="shared" si="1"/>
        <v>1</v>
      </c>
      <c r="P18" s="620" t="s">
        <v>1006</v>
      </c>
      <c r="Q18" s="620"/>
      <c r="R18" s="629">
        <v>0.67</v>
      </c>
      <c r="S18" s="653">
        <v>1</v>
      </c>
      <c r="T18" s="620">
        <v>1230.5</v>
      </c>
      <c r="U18" s="620">
        <v>824.43500000000006</v>
      </c>
      <c r="V18" s="654"/>
    </row>
    <row r="19" spans="1:22">
      <c r="A19" s="677"/>
      <c r="B19" s="643" t="s">
        <v>26</v>
      </c>
      <c r="C19" s="616">
        <v>179</v>
      </c>
      <c r="D19" s="616">
        <v>32</v>
      </c>
      <c r="E19" s="616" t="s">
        <v>1000</v>
      </c>
      <c r="F19" s="617" t="s">
        <v>15</v>
      </c>
      <c r="G19" s="645">
        <v>1</v>
      </c>
      <c r="H19" s="645"/>
      <c r="I19" s="645"/>
      <c r="J19" s="645">
        <v>0.5</v>
      </c>
      <c r="K19" s="645">
        <f t="shared" si="0"/>
        <v>1.5</v>
      </c>
      <c r="L19" s="618">
        <v>1</v>
      </c>
      <c r="M19" s="618"/>
      <c r="N19" s="618"/>
      <c r="O19" s="618">
        <f t="shared" si="1"/>
        <v>1</v>
      </c>
      <c r="P19" s="620" t="s">
        <v>1006</v>
      </c>
      <c r="Q19" s="650">
        <v>0.1787709497206704</v>
      </c>
      <c r="R19" s="629">
        <v>0.70350000000000013</v>
      </c>
      <c r="S19" s="653">
        <v>1.05</v>
      </c>
      <c r="T19" s="620">
        <v>1230.5</v>
      </c>
      <c r="U19" s="620">
        <v>865.6567500000001</v>
      </c>
      <c r="V19" s="654"/>
    </row>
    <row r="20" spans="1:22">
      <c r="A20" s="677"/>
      <c r="B20" s="643" t="s">
        <v>27</v>
      </c>
      <c r="C20" s="616">
        <v>121</v>
      </c>
      <c r="D20" s="616">
        <v>18</v>
      </c>
      <c r="E20" s="616" t="s">
        <v>1000</v>
      </c>
      <c r="F20" s="617" t="s">
        <v>15</v>
      </c>
      <c r="G20" s="645">
        <v>1</v>
      </c>
      <c r="H20" s="645"/>
      <c r="I20" s="645"/>
      <c r="J20" s="645">
        <v>0.5</v>
      </c>
      <c r="K20" s="645">
        <f t="shared" si="0"/>
        <v>1.5</v>
      </c>
      <c r="L20" s="618">
        <v>1</v>
      </c>
      <c r="M20" s="618"/>
      <c r="N20" s="618"/>
      <c r="O20" s="618">
        <f t="shared" si="1"/>
        <v>1</v>
      </c>
      <c r="P20" s="620" t="s">
        <v>1006</v>
      </c>
      <c r="Q20" s="650">
        <v>0.1487603305785124</v>
      </c>
      <c r="R20" s="629">
        <v>0.70350000000000013</v>
      </c>
      <c r="S20" s="653">
        <v>1.05</v>
      </c>
      <c r="T20" s="620">
        <v>1230.5</v>
      </c>
      <c r="U20" s="620">
        <v>865.6567500000001</v>
      </c>
      <c r="V20" s="654"/>
    </row>
    <row r="21" spans="1:22">
      <c r="A21" s="677"/>
      <c r="B21" s="643" t="s">
        <v>28</v>
      </c>
      <c r="C21" s="616">
        <v>325</v>
      </c>
      <c r="D21" s="616">
        <v>69</v>
      </c>
      <c r="E21" s="616" t="s">
        <v>1000</v>
      </c>
      <c r="F21" s="617" t="s">
        <v>15</v>
      </c>
      <c r="G21" s="645">
        <v>1</v>
      </c>
      <c r="H21" s="645"/>
      <c r="I21" s="645"/>
      <c r="J21" s="645">
        <v>0.5</v>
      </c>
      <c r="K21" s="645">
        <f t="shared" si="0"/>
        <v>1.5</v>
      </c>
      <c r="L21" s="618">
        <v>1</v>
      </c>
      <c r="M21" s="618"/>
      <c r="N21" s="618"/>
      <c r="O21" s="618">
        <f t="shared" si="1"/>
        <v>1</v>
      </c>
      <c r="P21" s="620" t="s">
        <v>1006</v>
      </c>
      <c r="Q21" s="650">
        <v>0.21230769230769231</v>
      </c>
      <c r="R21" s="629">
        <v>0.70350000000000013</v>
      </c>
      <c r="S21" s="653">
        <v>1.05</v>
      </c>
      <c r="T21" s="620">
        <v>1230.5</v>
      </c>
      <c r="U21" s="620">
        <v>865.6567500000001</v>
      </c>
      <c r="V21" s="654"/>
    </row>
    <row r="22" spans="1:22">
      <c r="A22" s="642">
        <v>14</v>
      </c>
      <c r="B22" s="643" t="s">
        <v>10</v>
      </c>
      <c r="C22" s="642"/>
      <c r="D22" s="642"/>
      <c r="E22" s="642"/>
      <c r="F22" s="643"/>
      <c r="G22" s="645"/>
      <c r="H22" s="645"/>
      <c r="I22" s="645"/>
      <c r="J22" s="645"/>
      <c r="K22" s="645"/>
      <c r="L22" s="645"/>
      <c r="M22" s="645"/>
      <c r="N22" s="645"/>
      <c r="O22" s="618"/>
      <c r="P22" s="645"/>
      <c r="Q22" s="652"/>
      <c r="R22" s="629"/>
      <c r="S22" s="653"/>
      <c r="T22" s="620"/>
      <c r="U22" s="656">
        <v>11265.104450000001</v>
      </c>
      <c r="V22" s="654"/>
    </row>
    <row r="23" spans="1:22">
      <c r="A23" s="670" t="s">
        <v>29</v>
      </c>
      <c r="B23" s="165" t="s">
        <v>30</v>
      </c>
      <c r="C23" s="642">
        <v>262</v>
      </c>
      <c r="D23" s="642">
        <v>19</v>
      </c>
      <c r="E23" s="616" t="s">
        <v>1000</v>
      </c>
      <c r="F23" s="617" t="s">
        <v>15</v>
      </c>
      <c r="G23" s="645">
        <v>1</v>
      </c>
      <c r="H23" s="645"/>
      <c r="I23" s="645"/>
      <c r="J23" s="645">
        <v>0.5</v>
      </c>
      <c r="K23" s="645">
        <f t="shared" si="0"/>
        <v>1.5</v>
      </c>
      <c r="L23" s="643">
        <v>1</v>
      </c>
      <c r="M23" s="643"/>
      <c r="N23" s="643"/>
      <c r="O23" s="618">
        <f t="shared" si="1"/>
        <v>1</v>
      </c>
      <c r="P23" s="620" t="s">
        <v>1006</v>
      </c>
      <c r="Q23" s="650">
        <v>7.2519083969465645E-2</v>
      </c>
      <c r="R23" s="629">
        <v>0.67670000000000008</v>
      </c>
      <c r="S23" s="653">
        <v>1.01</v>
      </c>
      <c r="T23" s="620">
        <v>1230.5</v>
      </c>
      <c r="U23" s="620">
        <v>832.67935000000011</v>
      </c>
      <c r="V23" s="654"/>
    </row>
    <row r="24" spans="1:22" ht="31.2">
      <c r="A24" s="670"/>
      <c r="B24" s="165" t="s">
        <v>31</v>
      </c>
      <c r="C24" s="642">
        <v>168</v>
      </c>
      <c r="D24" s="642">
        <v>25</v>
      </c>
      <c r="E24" s="616" t="s">
        <v>1000</v>
      </c>
      <c r="F24" s="617" t="s">
        <v>15</v>
      </c>
      <c r="G24" s="645">
        <v>1</v>
      </c>
      <c r="H24" s="645"/>
      <c r="I24" s="645"/>
      <c r="J24" s="645">
        <v>0.5</v>
      </c>
      <c r="K24" s="645">
        <f t="shared" si="0"/>
        <v>1.5</v>
      </c>
      <c r="L24" s="643">
        <v>1</v>
      </c>
      <c r="M24" s="643"/>
      <c r="N24" s="643"/>
      <c r="O24" s="618">
        <f t="shared" si="1"/>
        <v>1</v>
      </c>
      <c r="P24" s="620" t="s">
        <v>1006</v>
      </c>
      <c r="Q24" s="650">
        <v>0.14880952380952381</v>
      </c>
      <c r="R24" s="629">
        <v>0.70350000000000013</v>
      </c>
      <c r="S24" s="653">
        <v>1.05</v>
      </c>
      <c r="T24" s="620">
        <v>1230.5</v>
      </c>
      <c r="U24" s="620">
        <v>865.6567500000001</v>
      </c>
      <c r="V24" s="654"/>
    </row>
    <row r="25" spans="1:22">
      <c r="A25" s="670"/>
      <c r="B25" s="165" t="s">
        <v>32</v>
      </c>
      <c r="C25" s="642">
        <v>1100</v>
      </c>
      <c r="D25" s="642">
        <v>239</v>
      </c>
      <c r="E25" s="616" t="s">
        <v>1000</v>
      </c>
      <c r="F25" s="617" t="s">
        <v>15</v>
      </c>
      <c r="G25" s="645">
        <v>1</v>
      </c>
      <c r="H25" s="645">
        <v>1</v>
      </c>
      <c r="I25" s="645"/>
      <c r="J25" s="645">
        <v>1</v>
      </c>
      <c r="K25" s="645">
        <f t="shared" si="0"/>
        <v>3</v>
      </c>
      <c r="L25" s="643">
        <v>1</v>
      </c>
      <c r="M25" s="643"/>
      <c r="N25" s="643"/>
      <c r="O25" s="618">
        <f t="shared" si="1"/>
        <v>1</v>
      </c>
      <c r="P25" s="620" t="s">
        <v>1006</v>
      </c>
      <c r="Q25" s="650">
        <v>0.21727272727272728</v>
      </c>
      <c r="R25" s="629">
        <v>0.47250000000000003</v>
      </c>
      <c r="S25" s="653">
        <v>1.05</v>
      </c>
      <c r="T25" s="620">
        <v>2460.9</v>
      </c>
      <c r="U25" s="620">
        <v>1162.7752499999999</v>
      </c>
      <c r="V25" s="654"/>
    </row>
    <row r="26" spans="1:22">
      <c r="A26" s="670"/>
      <c r="B26" s="165" t="s">
        <v>33</v>
      </c>
      <c r="C26" s="642">
        <v>111</v>
      </c>
      <c r="D26" s="642">
        <v>5</v>
      </c>
      <c r="E26" s="616" t="s">
        <v>1000</v>
      </c>
      <c r="F26" s="617" t="s">
        <v>15</v>
      </c>
      <c r="G26" s="645">
        <v>1</v>
      </c>
      <c r="H26" s="645"/>
      <c r="I26" s="645"/>
      <c r="J26" s="645">
        <v>0.5</v>
      </c>
      <c r="K26" s="645">
        <f t="shared" si="0"/>
        <v>1.5</v>
      </c>
      <c r="L26" s="643">
        <v>1</v>
      </c>
      <c r="M26" s="643"/>
      <c r="N26" s="643"/>
      <c r="O26" s="618">
        <f t="shared" si="1"/>
        <v>1</v>
      </c>
      <c r="P26" s="620" t="s">
        <v>1006</v>
      </c>
      <c r="Q26" s="650">
        <v>4.5045045045045043E-2</v>
      </c>
      <c r="R26" s="629">
        <v>0.67670000000000008</v>
      </c>
      <c r="S26" s="653">
        <v>1.01</v>
      </c>
      <c r="T26" s="620">
        <v>1230.5</v>
      </c>
      <c r="U26" s="620">
        <v>832.67935000000011</v>
      </c>
      <c r="V26" s="654"/>
    </row>
    <row r="27" spans="1:22">
      <c r="A27" s="670"/>
      <c r="B27" s="165" t="s">
        <v>34</v>
      </c>
      <c r="C27" s="642">
        <v>136</v>
      </c>
      <c r="D27" s="642"/>
      <c r="E27" s="642"/>
      <c r="F27" s="617" t="s">
        <v>18</v>
      </c>
      <c r="G27" s="645">
        <v>1</v>
      </c>
      <c r="H27" s="645"/>
      <c r="I27" s="645"/>
      <c r="J27" s="645">
        <v>0.5</v>
      </c>
      <c r="K27" s="645">
        <f t="shared" si="0"/>
        <v>1.5</v>
      </c>
      <c r="L27" s="643"/>
      <c r="M27" s="643">
        <v>0.5</v>
      </c>
      <c r="N27" s="643"/>
      <c r="O27" s="618">
        <f t="shared" si="1"/>
        <v>0.5</v>
      </c>
      <c r="P27" s="620" t="s">
        <v>1006</v>
      </c>
      <c r="Q27" s="620"/>
      <c r="R27" s="629">
        <v>0.4</v>
      </c>
      <c r="S27" s="653">
        <v>1</v>
      </c>
      <c r="T27" s="620">
        <v>1230.5</v>
      </c>
      <c r="U27" s="620">
        <v>492.20000000000005</v>
      </c>
      <c r="V27" s="654"/>
    </row>
    <row r="28" spans="1:22">
      <c r="A28" s="670"/>
      <c r="B28" s="165" t="s">
        <v>35</v>
      </c>
      <c r="C28" s="642">
        <v>227</v>
      </c>
      <c r="D28" s="642">
        <v>59</v>
      </c>
      <c r="E28" s="616" t="s">
        <v>1000</v>
      </c>
      <c r="F28" s="617" t="s">
        <v>15</v>
      </c>
      <c r="G28" s="645">
        <v>1</v>
      </c>
      <c r="H28" s="645"/>
      <c r="I28" s="645"/>
      <c r="J28" s="645">
        <v>0.5</v>
      </c>
      <c r="K28" s="645">
        <f t="shared" si="0"/>
        <v>1.5</v>
      </c>
      <c r="L28" s="643">
        <v>1</v>
      </c>
      <c r="M28" s="643"/>
      <c r="N28" s="643"/>
      <c r="O28" s="618">
        <f t="shared" si="1"/>
        <v>1</v>
      </c>
      <c r="P28" s="620" t="s">
        <v>1006</v>
      </c>
      <c r="Q28" s="650">
        <v>0.25991189427312777</v>
      </c>
      <c r="R28" s="629">
        <v>0.70350000000000013</v>
      </c>
      <c r="S28" s="653">
        <v>1.05</v>
      </c>
      <c r="T28" s="620">
        <v>1230.5</v>
      </c>
      <c r="U28" s="620">
        <v>865.6567500000001</v>
      </c>
      <c r="V28" s="654"/>
    </row>
    <row r="29" spans="1:22">
      <c r="A29" s="670"/>
      <c r="B29" s="165" t="s">
        <v>36</v>
      </c>
      <c r="C29" s="642">
        <v>43</v>
      </c>
      <c r="D29" s="642">
        <v>4</v>
      </c>
      <c r="E29" s="616" t="s">
        <v>1000</v>
      </c>
      <c r="F29" s="617" t="s">
        <v>15</v>
      </c>
      <c r="G29" s="645">
        <v>1</v>
      </c>
      <c r="H29" s="645"/>
      <c r="I29" s="645"/>
      <c r="J29" s="645">
        <v>0.5</v>
      </c>
      <c r="K29" s="645">
        <f t="shared" si="0"/>
        <v>1.5</v>
      </c>
      <c r="L29" s="643">
        <v>0.5</v>
      </c>
      <c r="M29" s="643"/>
      <c r="N29" s="643"/>
      <c r="O29" s="618">
        <f t="shared" si="1"/>
        <v>0.5</v>
      </c>
      <c r="P29" s="620" t="s">
        <v>1006</v>
      </c>
      <c r="Q29" s="650">
        <v>9.3023255813953487E-2</v>
      </c>
      <c r="R29" s="629">
        <v>0.30299999999999999</v>
      </c>
      <c r="S29" s="653">
        <v>1.01</v>
      </c>
      <c r="T29" s="620">
        <v>1230.5</v>
      </c>
      <c r="U29" s="620">
        <v>372.8415</v>
      </c>
      <c r="V29" s="654"/>
    </row>
    <row r="30" spans="1:22" ht="15.6" customHeight="1">
      <c r="A30" s="670"/>
      <c r="B30" s="165" t="s">
        <v>37</v>
      </c>
      <c r="C30" s="642">
        <v>222</v>
      </c>
      <c r="D30" s="642">
        <v>28</v>
      </c>
      <c r="E30" s="616" t="s">
        <v>1000</v>
      </c>
      <c r="F30" s="617" t="s">
        <v>15</v>
      </c>
      <c r="G30" s="645">
        <v>1</v>
      </c>
      <c r="H30" s="645"/>
      <c r="I30" s="645"/>
      <c r="J30" s="645">
        <v>0.5</v>
      </c>
      <c r="K30" s="645">
        <f t="shared" si="0"/>
        <v>1.5</v>
      </c>
      <c r="L30" s="643">
        <v>1</v>
      </c>
      <c r="M30" s="643"/>
      <c r="N30" s="643"/>
      <c r="O30" s="618">
        <f t="shared" si="1"/>
        <v>1</v>
      </c>
      <c r="P30" s="620" t="s">
        <v>1006</v>
      </c>
      <c r="Q30" s="650">
        <v>0.12612612612612611</v>
      </c>
      <c r="R30" s="629">
        <v>0.70350000000000013</v>
      </c>
      <c r="S30" s="653">
        <v>1.05</v>
      </c>
      <c r="T30" s="620">
        <v>1230.5</v>
      </c>
      <c r="U30" s="620">
        <v>865.6567500000001</v>
      </c>
      <c r="V30" s="654"/>
    </row>
    <row r="31" spans="1:22">
      <c r="A31" s="670"/>
      <c r="B31" s="165" t="s">
        <v>38</v>
      </c>
      <c r="C31" s="642">
        <v>202</v>
      </c>
      <c r="D31" s="642">
        <v>26</v>
      </c>
      <c r="E31" s="616" t="s">
        <v>1000</v>
      </c>
      <c r="F31" s="617" t="s">
        <v>15</v>
      </c>
      <c r="G31" s="645">
        <v>1</v>
      </c>
      <c r="H31" s="645"/>
      <c r="I31" s="645"/>
      <c r="J31" s="645">
        <v>0.5</v>
      </c>
      <c r="K31" s="645">
        <f t="shared" si="0"/>
        <v>1.5</v>
      </c>
      <c r="L31" s="643">
        <v>1</v>
      </c>
      <c r="M31" s="643"/>
      <c r="N31" s="643"/>
      <c r="O31" s="618">
        <f t="shared" si="1"/>
        <v>1</v>
      </c>
      <c r="P31" s="620" t="s">
        <v>1006</v>
      </c>
      <c r="Q31" s="650">
        <v>0.12871287128712872</v>
      </c>
      <c r="R31" s="629">
        <v>0.70350000000000013</v>
      </c>
      <c r="S31" s="653">
        <v>1.05</v>
      </c>
      <c r="T31" s="620">
        <v>1230.5</v>
      </c>
      <c r="U31" s="620">
        <v>865.6567500000001</v>
      </c>
      <c r="V31" s="654"/>
    </row>
    <row r="32" spans="1:22">
      <c r="A32" s="670"/>
      <c r="B32" s="165" t="s">
        <v>39</v>
      </c>
      <c r="C32" s="642">
        <v>148</v>
      </c>
      <c r="D32" s="642">
        <v>15</v>
      </c>
      <c r="E32" s="616" t="s">
        <v>1000</v>
      </c>
      <c r="F32" s="617" t="s">
        <v>15</v>
      </c>
      <c r="G32" s="645">
        <v>1</v>
      </c>
      <c r="H32" s="645"/>
      <c r="I32" s="645"/>
      <c r="J32" s="645">
        <v>0.5</v>
      </c>
      <c r="K32" s="645">
        <f t="shared" si="0"/>
        <v>1.5</v>
      </c>
      <c r="L32" s="643">
        <v>1</v>
      </c>
      <c r="M32" s="643"/>
      <c r="N32" s="643"/>
      <c r="O32" s="618">
        <f t="shared" si="1"/>
        <v>1</v>
      </c>
      <c r="P32" s="620" t="s">
        <v>1006</v>
      </c>
      <c r="Q32" s="650">
        <v>0.10135135135135136</v>
      </c>
      <c r="R32" s="629">
        <v>0.70350000000000013</v>
      </c>
      <c r="S32" s="653">
        <v>1.05</v>
      </c>
      <c r="T32" s="620">
        <v>1230.5</v>
      </c>
      <c r="U32" s="620">
        <v>865.6567500000001</v>
      </c>
      <c r="V32" s="654"/>
    </row>
    <row r="33" spans="1:22">
      <c r="A33" s="670"/>
      <c r="B33" s="165" t="s">
        <v>40</v>
      </c>
      <c r="C33" s="642">
        <v>242</v>
      </c>
      <c r="D33" s="642">
        <v>42</v>
      </c>
      <c r="E33" s="616" t="s">
        <v>1000</v>
      </c>
      <c r="F33" s="617" t="s">
        <v>15</v>
      </c>
      <c r="G33" s="645">
        <v>1</v>
      </c>
      <c r="H33" s="645"/>
      <c r="I33" s="645"/>
      <c r="J33" s="645">
        <v>0.5</v>
      </c>
      <c r="K33" s="645">
        <f t="shared" si="0"/>
        <v>1.5</v>
      </c>
      <c r="L33" s="643">
        <v>1</v>
      </c>
      <c r="M33" s="643"/>
      <c r="N33" s="643"/>
      <c r="O33" s="618">
        <f t="shared" si="1"/>
        <v>1</v>
      </c>
      <c r="P33" s="620" t="s">
        <v>1006</v>
      </c>
      <c r="Q33" s="650">
        <v>0.17355371900826447</v>
      </c>
      <c r="R33" s="629">
        <v>0.70350000000000013</v>
      </c>
      <c r="S33" s="653">
        <v>1.05</v>
      </c>
      <c r="T33" s="620">
        <v>1230.5</v>
      </c>
      <c r="U33" s="620">
        <v>865.6567500000001</v>
      </c>
      <c r="V33" s="654"/>
    </row>
    <row r="34" spans="1:22">
      <c r="A34" s="670"/>
      <c r="B34" s="165" t="s">
        <v>41</v>
      </c>
      <c r="C34" s="642">
        <v>252</v>
      </c>
      <c r="D34" s="642">
        <v>41</v>
      </c>
      <c r="E34" s="616" t="s">
        <v>1000</v>
      </c>
      <c r="F34" s="617" t="s">
        <v>15</v>
      </c>
      <c r="G34" s="645">
        <v>1</v>
      </c>
      <c r="H34" s="645"/>
      <c r="I34" s="645"/>
      <c r="J34" s="645">
        <v>0.5</v>
      </c>
      <c r="K34" s="645">
        <f t="shared" si="0"/>
        <v>1.5</v>
      </c>
      <c r="L34" s="643">
        <v>1</v>
      </c>
      <c r="M34" s="643"/>
      <c r="N34" s="643"/>
      <c r="O34" s="618">
        <f t="shared" si="1"/>
        <v>1</v>
      </c>
      <c r="P34" s="620" t="s">
        <v>1006</v>
      </c>
      <c r="Q34" s="650">
        <v>0.1626984126984127</v>
      </c>
      <c r="R34" s="629">
        <v>0.70350000000000013</v>
      </c>
      <c r="S34" s="653">
        <v>1.05</v>
      </c>
      <c r="T34" s="620">
        <v>1230.5</v>
      </c>
      <c r="U34" s="620">
        <v>865.6567500000001</v>
      </c>
      <c r="V34" s="654"/>
    </row>
    <row r="35" spans="1:22">
      <c r="A35" s="670"/>
      <c r="B35" s="165" t="s">
        <v>42</v>
      </c>
      <c r="C35" s="642">
        <v>101</v>
      </c>
      <c r="D35" s="642">
        <v>15</v>
      </c>
      <c r="E35" s="616" t="s">
        <v>1000</v>
      </c>
      <c r="F35" s="617" t="s">
        <v>15</v>
      </c>
      <c r="G35" s="645">
        <v>1</v>
      </c>
      <c r="H35" s="645"/>
      <c r="I35" s="645"/>
      <c r="J35" s="645">
        <v>0.5</v>
      </c>
      <c r="K35" s="645">
        <f t="shared" si="0"/>
        <v>1.5</v>
      </c>
      <c r="L35" s="643">
        <v>0.5</v>
      </c>
      <c r="M35" s="643"/>
      <c r="N35" s="643"/>
      <c r="O35" s="618">
        <f t="shared" si="1"/>
        <v>0.5</v>
      </c>
      <c r="P35" s="620" t="s">
        <v>1006</v>
      </c>
      <c r="Q35" s="650">
        <v>0.14851485148514851</v>
      </c>
      <c r="R35" s="629">
        <v>0.47250000000000003</v>
      </c>
      <c r="S35" s="653">
        <v>1.05</v>
      </c>
      <c r="T35" s="620">
        <v>1230.5</v>
      </c>
      <c r="U35" s="620">
        <v>581.41125</v>
      </c>
      <c r="V35" s="654"/>
    </row>
    <row r="36" spans="1:22">
      <c r="A36" s="670"/>
      <c r="B36" s="165" t="s">
        <v>43</v>
      </c>
      <c r="C36" s="642">
        <v>347</v>
      </c>
      <c r="D36" s="642">
        <v>25</v>
      </c>
      <c r="E36" s="616" t="s">
        <v>1000</v>
      </c>
      <c r="F36" s="617" t="s">
        <v>15</v>
      </c>
      <c r="G36" s="645">
        <v>1</v>
      </c>
      <c r="H36" s="645"/>
      <c r="I36" s="645"/>
      <c r="J36" s="645">
        <v>0.5</v>
      </c>
      <c r="K36" s="645">
        <f t="shared" si="0"/>
        <v>1.5</v>
      </c>
      <c r="L36" s="643">
        <v>1</v>
      </c>
      <c r="M36" s="643"/>
      <c r="N36" s="643"/>
      <c r="O36" s="618">
        <f t="shared" si="1"/>
        <v>1</v>
      </c>
      <c r="P36" s="620" t="s">
        <v>1006</v>
      </c>
      <c r="Q36" s="650">
        <v>7.2046109510086456E-2</v>
      </c>
      <c r="R36" s="629">
        <v>0.67670000000000008</v>
      </c>
      <c r="S36" s="653">
        <v>1.01</v>
      </c>
      <c r="T36" s="620">
        <v>1230.5</v>
      </c>
      <c r="U36" s="620">
        <v>832.67935000000011</v>
      </c>
      <c r="V36" s="654"/>
    </row>
    <row r="37" spans="1:22">
      <c r="A37" s="670"/>
      <c r="B37" s="165" t="s">
        <v>44</v>
      </c>
      <c r="C37" s="642">
        <v>297</v>
      </c>
      <c r="D37" s="642">
        <v>56</v>
      </c>
      <c r="E37" s="616" t="s">
        <v>1000</v>
      </c>
      <c r="F37" s="617" t="s">
        <v>15</v>
      </c>
      <c r="G37" s="645">
        <v>1</v>
      </c>
      <c r="H37" s="645"/>
      <c r="I37" s="645"/>
      <c r="J37" s="645">
        <v>0.5</v>
      </c>
      <c r="K37" s="645">
        <f t="shared" si="0"/>
        <v>1.5</v>
      </c>
      <c r="L37" s="643">
        <v>1</v>
      </c>
      <c r="M37" s="643"/>
      <c r="N37" s="643"/>
      <c r="O37" s="618">
        <f t="shared" si="1"/>
        <v>1</v>
      </c>
      <c r="P37" s="620" t="s">
        <v>1006</v>
      </c>
      <c r="Q37" s="650">
        <v>0.18855218855218855</v>
      </c>
      <c r="R37" s="629">
        <v>0.70350000000000013</v>
      </c>
      <c r="S37" s="653">
        <v>1.05</v>
      </c>
      <c r="T37" s="620">
        <v>1230.5</v>
      </c>
      <c r="U37" s="620">
        <v>865.6567500000001</v>
      </c>
      <c r="V37" s="654"/>
    </row>
    <row r="38" spans="1:22">
      <c r="A38" s="642">
        <v>15</v>
      </c>
      <c r="B38" s="643" t="s">
        <v>10</v>
      </c>
      <c r="C38" s="513"/>
      <c r="D38" s="513"/>
      <c r="E38" s="513"/>
      <c r="F38" s="643"/>
      <c r="G38" s="645"/>
      <c r="H38" s="645"/>
      <c r="I38" s="645"/>
      <c r="J38" s="645"/>
      <c r="K38" s="645"/>
      <c r="L38" s="645"/>
      <c r="M38" s="645"/>
      <c r="N38" s="645"/>
      <c r="O38" s="618"/>
      <c r="P38" s="645"/>
      <c r="Q38" s="652"/>
      <c r="R38" s="629"/>
      <c r="S38" s="653"/>
      <c r="T38" s="620"/>
      <c r="U38" s="656">
        <v>12032.520050000001</v>
      </c>
      <c r="V38" s="654"/>
    </row>
    <row r="39" spans="1:22">
      <c r="A39" s="677" t="s">
        <v>46</v>
      </c>
      <c r="B39" s="643" t="s">
        <v>998</v>
      </c>
      <c r="C39" s="616">
        <v>1061</v>
      </c>
      <c r="D39" s="616">
        <v>234</v>
      </c>
      <c r="E39" s="616" t="s">
        <v>1000</v>
      </c>
      <c r="F39" s="643" t="s">
        <v>15</v>
      </c>
      <c r="G39" s="645">
        <v>1</v>
      </c>
      <c r="H39" s="645">
        <v>1</v>
      </c>
      <c r="I39" s="645"/>
      <c r="J39" s="645">
        <v>1</v>
      </c>
      <c r="K39" s="645">
        <f t="shared" si="0"/>
        <v>3</v>
      </c>
      <c r="L39" s="643">
        <v>1</v>
      </c>
      <c r="M39" s="618"/>
      <c r="N39" s="618"/>
      <c r="O39" s="618">
        <f t="shared" si="1"/>
        <v>1</v>
      </c>
      <c r="P39" s="620" t="s">
        <v>1006</v>
      </c>
      <c r="Q39" s="650">
        <v>0.22054665409990576</v>
      </c>
      <c r="R39" s="629">
        <v>0.47250000000000003</v>
      </c>
      <c r="S39" s="653">
        <v>1.05</v>
      </c>
      <c r="T39" s="620">
        <v>2460.9</v>
      </c>
      <c r="U39" s="620">
        <v>1162.7752499999999</v>
      </c>
      <c r="V39" s="654"/>
    </row>
    <row r="40" spans="1:22">
      <c r="A40" s="677"/>
      <c r="B40" s="643" t="s">
        <v>48</v>
      </c>
      <c r="C40" s="616">
        <v>627</v>
      </c>
      <c r="D40" s="616">
        <v>155</v>
      </c>
      <c r="E40" s="616" t="s">
        <v>1000</v>
      </c>
      <c r="F40" s="643" t="s">
        <v>15</v>
      </c>
      <c r="G40" s="645">
        <v>1</v>
      </c>
      <c r="H40" s="645"/>
      <c r="I40" s="645"/>
      <c r="J40" s="645">
        <v>0.5</v>
      </c>
      <c r="K40" s="645">
        <f t="shared" si="0"/>
        <v>1.5</v>
      </c>
      <c r="L40" s="618">
        <v>0.25</v>
      </c>
      <c r="M40" s="618"/>
      <c r="N40" s="618"/>
      <c r="O40" s="618">
        <f t="shared" si="1"/>
        <v>0.25</v>
      </c>
      <c r="P40" s="620" t="s">
        <v>1006</v>
      </c>
      <c r="Q40" s="650">
        <v>0.24720893141945774</v>
      </c>
      <c r="R40" s="629">
        <v>0.47250000000000003</v>
      </c>
      <c r="S40" s="653">
        <v>1.05</v>
      </c>
      <c r="T40" s="620">
        <v>1230.5</v>
      </c>
      <c r="U40" s="620">
        <v>581.41125</v>
      </c>
      <c r="V40" s="654"/>
    </row>
    <row r="41" spans="1:22">
      <c r="A41" s="677"/>
      <c r="B41" s="643" t="s">
        <v>49</v>
      </c>
      <c r="C41" s="616">
        <v>508</v>
      </c>
      <c r="D41" s="616">
        <v>119</v>
      </c>
      <c r="E41" s="616" t="s">
        <v>1000</v>
      </c>
      <c r="F41" s="643" t="s">
        <v>15</v>
      </c>
      <c r="G41" s="645">
        <v>1</v>
      </c>
      <c r="H41" s="645"/>
      <c r="I41" s="645"/>
      <c r="J41" s="645">
        <v>0.5</v>
      </c>
      <c r="K41" s="645">
        <f t="shared" si="0"/>
        <v>1.5</v>
      </c>
      <c r="L41" s="618">
        <v>1</v>
      </c>
      <c r="M41" s="618"/>
      <c r="N41" s="618"/>
      <c r="O41" s="618">
        <f t="shared" si="1"/>
        <v>1</v>
      </c>
      <c r="P41" s="620" t="s">
        <v>1006</v>
      </c>
      <c r="Q41" s="650">
        <v>0.23425196850393701</v>
      </c>
      <c r="R41" s="629">
        <v>0.70350000000000013</v>
      </c>
      <c r="S41" s="653">
        <v>1.05</v>
      </c>
      <c r="T41" s="620">
        <v>1230.5</v>
      </c>
      <c r="U41" s="620">
        <v>865.6567500000001</v>
      </c>
      <c r="V41" s="654"/>
    </row>
    <row r="42" spans="1:22">
      <c r="A42" s="677"/>
      <c r="B42" s="643" t="s">
        <v>50</v>
      </c>
      <c r="C42" s="616">
        <v>363</v>
      </c>
      <c r="D42" s="616">
        <v>74</v>
      </c>
      <c r="E42" s="616" t="s">
        <v>1000</v>
      </c>
      <c r="F42" s="643" t="s">
        <v>15</v>
      </c>
      <c r="G42" s="645">
        <v>1</v>
      </c>
      <c r="H42" s="645"/>
      <c r="I42" s="645"/>
      <c r="J42" s="645">
        <v>0.5</v>
      </c>
      <c r="K42" s="645">
        <f t="shared" si="0"/>
        <v>1.5</v>
      </c>
      <c r="L42" s="618">
        <v>1</v>
      </c>
      <c r="M42" s="618"/>
      <c r="N42" s="618"/>
      <c r="O42" s="618">
        <f t="shared" si="1"/>
        <v>1</v>
      </c>
      <c r="P42" s="620" t="s">
        <v>1006</v>
      </c>
      <c r="Q42" s="650">
        <v>0.20385674931129477</v>
      </c>
      <c r="R42" s="629">
        <v>0.70350000000000013</v>
      </c>
      <c r="S42" s="653">
        <v>1.05</v>
      </c>
      <c r="T42" s="620">
        <v>1230.5</v>
      </c>
      <c r="U42" s="620">
        <v>865.6567500000001</v>
      </c>
      <c r="V42" s="654"/>
    </row>
    <row r="43" spans="1:22">
      <c r="A43" s="677"/>
      <c r="B43" s="643" t="s">
        <v>51</v>
      </c>
      <c r="C43" s="616">
        <v>702</v>
      </c>
      <c r="D43" s="616">
        <v>158</v>
      </c>
      <c r="E43" s="616" t="s">
        <v>1000</v>
      </c>
      <c r="F43" s="643" t="s">
        <v>15</v>
      </c>
      <c r="G43" s="645">
        <v>1</v>
      </c>
      <c r="H43" s="645"/>
      <c r="I43" s="645"/>
      <c r="J43" s="645">
        <v>0.5</v>
      </c>
      <c r="K43" s="645">
        <f t="shared" si="0"/>
        <v>1.5</v>
      </c>
      <c r="L43" s="618">
        <v>1</v>
      </c>
      <c r="M43" s="618"/>
      <c r="N43" s="618"/>
      <c r="O43" s="618">
        <f t="shared" si="1"/>
        <v>1</v>
      </c>
      <c r="P43" s="620" t="s">
        <v>1006</v>
      </c>
      <c r="Q43" s="650">
        <v>0.22507122507122507</v>
      </c>
      <c r="R43" s="629">
        <v>0.70350000000000013</v>
      </c>
      <c r="S43" s="653">
        <v>1.05</v>
      </c>
      <c r="T43" s="620">
        <v>1230.5</v>
      </c>
      <c r="U43" s="620">
        <v>865.6567500000001</v>
      </c>
      <c r="V43" s="654"/>
    </row>
    <row r="44" spans="1:22">
      <c r="A44" s="677"/>
      <c r="B44" s="643" t="s">
        <v>52</v>
      </c>
      <c r="C44" s="616">
        <v>235</v>
      </c>
      <c r="D44" s="616"/>
      <c r="E44" s="616"/>
      <c r="F44" s="643" t="s">
        <v>18</v>
      </c>
      <c r="G44" s="645">
        <v>1</v>
      </c>
      <c r="H44" s="645"/>
      <c r="I44" s="645"/>
      <c r="J44" s="645">
        <v>0.5</v>
      </c>
      <c r="K44" s="645">
        <f t="shared" si="0"/>
        <v>1.5</v>
      </c>
      <c r="L44" s="618">
        <v>0.25</v>
      </c>
      <c r="M44" s="618"/>
      <c r="N44" s="618"/>
      <c r="O44" s="618">
        <f t="shared" si="1"/>
        <v>0.25</v>
      </c>
      <c r="P44" s="620" t="s">
        <v>1006</v>
      </c>
      <c r="Q44" s="620"/>
      <c r="R44" s="629">
        <v>0.45</v>
      </c>
      <c r="S44" s="653">
        <v>1</v>
      </c>
      <c r="T44" s="620">
        <v>1230.5</v>
      </c>
      <c r="U44" s="620">
        <v>553.72500000000002</v>
      </c>
      <c r="V44" s="654"/>
    </row>
    <row r="45" spans="1:22">
      <c r="A45" s="677"/>
      <c r="B45" s="643" t="s">
        <v>53</v>
      </c>
      <c r="C45" s="616">
        <v>309</v>
      </c>
      <c r="D45" s="616">
        <v>44</v>
      </c>
      <c r="E45" s="616" t="s">
        <v>1000</v>
      </c>
      <c r="F45" s="643" t="s">
        <v>15</v>
      </c>
      <c r="G45" s="645">
        <v>1</v>
      </c>
      <c r="H45" s="645"/>
      <c r="I45" s="645"/>
      <c r="J45" s="645">
        <v>0.5</v>
      </c>
      <c r="K45" s="645">
        <f t="shared" si="0"/>
        <v>1.5</v>
      </c>
      <c r="L45" s="618">
        <v>1</v>
      </c>
      <c r="M45" s="618"/>
      <c r="N45" s="618"/>
      <c r="O45" s="618">
        <f t="shared" si="1"/>
        <v>1</v>
      </c>
      <c r="P45" s="620" t="s">
        <v>1006</v>
      </c>
      <c r="Q45" s="650">
        <v>0.14239482200647249</v>
      </c>
      <c r="R45" s="629">
        <v>0.70350000000000013</v>
      </c>
      <c r="S45" s="653">
        <v>1.05</v>
      </c>
      <c r="T45" s="620">
        <v>1230.5</v>
      </c>
      <c r="U45" s="620">
        <v>865.6567500000001</v>
      </c>
      <c r="V45" s="654"/>
    </row>
    <row r="46" spans="1:22">
      <c r="A46" s="677"/>
      <c r="B46" s="618" t="s">
        <v>972</v>
      </c>
      <c r="C46" s="616">
        <v>372</v>
      </c>
      <c r="D46" s="616">
        <v>112</v>
      </c>
      <c r="E46" s="616" t="s">
        <v>1000</v>
      </c>
      <c r="F46" s="643" t="s">
        <v>15</v>
      </c>
      <c r="G46" s="645">
        <v>1</v>
      </c>
      <c r="H46" s="645"/>
      <c r="I46" s="645"/>
      <c r="J46" s="645">
        <v>0.5</v>
      </c>
      <c r="K46" s="645">
        <f t="shared" si="0"/>
        <v>1.5</v>
      </c>
      <c r="L46" s="618">
        <v>0.25</v>
      </c>
      <c r="M46" s="618"/>
      <c r="N46" s="618"/>
      <c r="O46" s="618">
        <f t="shared" si="1"/>
        <v>0.25</v>
      </c>
      <c r="P46" s="620" t="s">
        <v>1006</v>
      </c>
      <c r="Q46" s="650">
        <v>0.30107526881720431</v>
      </c>
      <c r="R46" s="629">
        <v>0.47250000000000003</v>
      </c>
      <c r="S46" s="653">
        <v>1.05</v>
      </c>
      <c r="T46" s="620">
        <v>1230.5</v>
      </c>
      <c r="U46" s="620">
        <v>581.41125</v>
      </c>
      <c r="V46" s="654"/>
    </row>
    <row r="47" spans="1:22">
      <c r="A47" s="642">
        <v>8</v>
      </c>
      <c r="B47" s="643" t="s">
        <v>10</v>
      </c>
      <c r="C47" s="642"/>
      <c r="D47" s="642"/>
      <c r="E47" s="642"/>
      <c r="F47" s="643"/>
      <c r="G47" s="645"/>
      <c r="H47" s="645"/>
      <c r="I47" s="645"/>
      <c r="J47" s="645"/>
      <c r="K47" s="645"/>
      <c r="L47" s="645"/>
      <c r="M47" s="645"/>
      <c r="N47" s="645"/>
      <c r="O47" s="618"/>
      <c r="P47" s="645"/>
      <c r="Q47" s="652"/>
      <c r="R47" s="629"/>
      <c r="S47" s="653"/>
      <c r="T47" s="620"/>
      <c r="U47" s="656">
        <v>6341.9497500000007</v>
      </c>
      <c r="V47" s="654"/>
    </row>
    <row r="48" spans="1:22">
      <c r="A48" s="670" t="s">
        <v>54</v>
      </c>
      <c r="B48" s="643" t="s">
        <v>55</v>
      </c>
      <c r="C48" s="616">
        <v>380</v>
      </c>
      <c r="D48" s="616">
        <v>54</v>
      </c>
      <c r="E48" s="616" t="s">
        <v>1000</v>
      </c>
      <c r="F48" s="526" t="s">
        <v>15</v>
      </c>
      <c r="G48" s="645">
        <v>1</v>
      </c>
      <c r="H48" s="645"/>
      <c r="I48" s="645"/>
      <c r="J48" s="645">
        <v>0.5</v>
      </c>
      <c r="K48" s="645">
        <f t="shared" si="0"/>
        <v>1.5</v>
      </c>
      <c r="L48" s="618">
        <v>1</v>
      </c>
      <c r="M48" s="618"/>
      <c r="N48" s="618"/>
      <c r="O48" s="618">
        <f t="shared" si="1"/>
        <v>1</v>
      </c>
      <c r="P48" s="620" t="s">
        <v>1006</v>
      </c>
      <c r="Q48" s="650">
        <v>0.14210526315789473</v>
      </c>
      <c r="R48" s="629">
        <v>0.70350000000000013</v>
      </c>
      <c r="S48" s="653">
        <v>1.05</v>
      </c>
      <c r="T48" s="620">
        <v>1230.5</v>
      </c>
      <c r="U48" s="620">
        <v>865.6567500000001</v>
      </c>
      <c r="V48" s="654"/>
    </row>
    <row r="49" spans="1:22">
      <c r="A49" s="670"/>
      <c r="B49" s="643" t="s">
        <v>56</v>
      </c>
      <c r="C49" s="616">
        <v>267</v>
      </c>
      <c r="D49" s="616">
        <v>27</v>
      </c>
      <c r="E49" s="616" t="s">
        <v>1000</v>
      </c>
      <c r="F49" s="526" t="s">
        <v>15</v>
      </c>
      <c r="G49" s="645">
        <v>1</v>
      </c>
      <c r="H49" s="645"/>
      <c r="I49" s="645"/>
      <c r="J49" s="645">
        <v>0.5</v>
      </c>
      <c r="K49" s="645">
        <f t="shared" si="0"/>
        <v>1.5</v>
      </c>
      <c r="L49" s="618">
        <v>1</v>
      </c>
      <c r="M49" s="618"/>
      <c r="N49" s="618"/>
      <c r="O49" s="618">
        <f t="shared" si="1"/>
        <v>1</v>
      </c>
      <c r="P49" s="620" t="s">
        <v>1006</v>
      </c>
      <c r="Q49" s="650">
        <v>0.10112359550561797</v>
      </c>
      <c r="R49" s="629">
        <v>0.70350000000000013</v>
      </c>
      <c r="S49" s="653">
        <v>1.05</v>
      </c>
      <c r="T49" s="620">
        <v>1230.5</v>
      </c>
      <c r="U49" s="620">
        <v>865.6567500000001</v>
      </c>
      <c r="V49" s="654"/>
    </row>
    <row r="50" spans="1:22">
      <c r="A50" s="670"/>
      <c r="B50" s="643" t="s">
        <v>57</v>
      </c>
      <c r="C50" s="616">
        <v>230</v>
      </c>
      <c r="D50" s="616">
        <v>11</v>
      </c>
      <c r="E50" s="616" t="s">
        <v>1000</v>
      </c>
      <c r="F50" s="526" t="s">
        <v>21</v>
      </c>
      <c r="G50" s="645">
        <v>1</v>
      </c>
      <c r="H50" s="645"/>
      <c r="I50" s="645"/>
      <c r="J50" s="645">
        <v>0.5</v>
      </c>
      <c r="K50" s="645">
        <f t="shared" si="0"/>
        <v>1.5</v>
      </c>
      <c r="L50" s="618"/>
      <c r="M50" s="618">
        <v>1</v>
      </c>
      <c r="N50" s="618"/>
      <c r="O50" s="618">
        <f t="shared" si="1"/>
        <v>1</v>
      </c>
      <c r="P50" s="620" t="s">
        <v>1006</v>
      </c>
      <c r="Q50" s="650">
        <v>4.7826086956521741E-2</v>
      </c>
      <c r="R50" s="629">
        <v>0.40400000000000003</v>
      </c>
      <c r="S50" s="653">
        <v>1.01</v>
      </c>
      <c r="T50" s="620">
        <v>1230.5</v>
      </c>
      <c r="U50" s="620">
        <v>497.12200000000007</v>
      </c>
      <c r="V50" s="654"/>
    </row>
    <row r="51" spans="1:22">
      <c r="A51" s="670"/>
      <c r="B51" s="643" t="s">
        <v>58</v>
      </c>
      <c r="C51" s="616">
        <v>206</v>
      </c>
      <c r="D51" s="616">
        <v>8</v>
      </c>
      <c r="E51" s="616" t="s">
        <v>1000</v>
      </c>
      <c r="F51" s="526" t="s">
        <v>21</v>
      </c>
      <c r="G51" s="645">
        <v>1</v>
      </c>
      <c r="H51" s="645"/>
      <c r="I51" s="645"/>
      <c r="J51" s="645">
        <v>0.5</v>
      </c>
      <c r="K51" s="645">
        <f t="shared" si="0"/>
        <v>1.5</v>
      </c>
      <c r="L51" s="618"/>
      <c r="M51" s="618">
        <v>1</v>
      </c>
      <c r="N51" s="618"/>
      <c r="O51" s="618">
        <f t="shared" si="1"/>
        <v>1</v>
      </c>
      <c r="P51" s="620" t="s">
        <v>1006</v>
      </c>
      <c r="Q51" s="650">
        <v>3.8834951456310676E-2</v>
      </c>
      <c r="R51" s="629">
        <v>0.40400000000000003</v>
      </c>
      <c r="S51" s="653">
        <v>1.01</v>
      </c>
      <c r="T51" s="620">
        <v>1230.5</v>
      </c>
      <c r="U51" s="620">
        <v>497.12200000000007</v>
      </c>
      <c r="V51" s="654"/>
    </row>
    <row r="52" spans="1:22">
      <c r="A52" s="670"/>
      <c r="B52" s="643" t="s">
        <v>59</v>
      </c>
      <c r="C52" s="525">
        <v>372</v>
      </c>
      <c r="D52" s="525">
        <v>27</v>
      </c>
      <c r="E52" s="616" t="s">
        <v>1000</v>
      </c>
      <c r="F52" s="526" t="s">
        <v>15</v>
      </c>
      <c r="G52" s="645">
        <v>1</v>
      </c>
      <c r="H52" s="645"/>
      <c r="I52" s="645"/>
      <c r="J52" s="645">
        <v>0.5</v>
      </c>
      <c r="K52" s="645">
        <f t="shared" si="0"/>
        <v>1.5</v>
      </c>
      <c r="L52" s="618">
        <v>1</v>
      </c>
      <c r="M52" s="618"/>
      <c r="N52" s="618"/>
      <c r="O52" s="618">
        <f t="shared" si="1"/>
        <v>1</v>
      </c>
      <c r="P52" s="620" t="s">
        <v>1006</v>
      </c>
      <c r="Q52" s="650">
        <v>7.2580645161290328E-2</v>
      </c>
      <c r="R52" s="629">
        <v>0.67670000000000008</v>
      </c>
      <c r="S52" s="653">
        <v>1.01</v>
      </c>
      <c r="T52" s="620">
        <v>1230.5</v>
      </c>
      <c r="U52" s="620">
        <v>832.67935000000011</v>
      </c>
      <c r="V52" s="654"/>
    </row>
    <row r="53" spans="1:22">
      <c r="A53" s="670"/>
      <c r="B53" s="643" t="s">
        <v>60</v>
      </c>
      <c r="C53" s="616">
        <v>202</v>
      </c>
      <c r="D53" s="616">
        <v>18</v>
      </c>
      <c r="E53" s="616" t="s">
        <v>1000</v>
      </c>
      <c r="F53" s="526" t="s">
        <v>15</v>
      </c>
      <c r="G53" s="645">
        <v>1</v>
      </c>
      <c r="H53" s="645"/>
      <c r="I53" s="645"/>
      <c r="J53" s="645">
        <v>0.5</v>
      </c>
      <c r="K53" s="645">
        <f t="shared" si="0"/>
        <v>1.5</v>
      </c>
      <c r="L53" s="618">
        <v>1</v>
      </c>
      <c r="M53" s="618"/>
      <c r="N53" s="618"/>
      <c r="O53" s="618">
        <f t="shared" si="1"/>
        <v>1</v>
      </c>
      <c r="P53" s="620" t="s">
        <v>1006</v>
      </c>
      <c r="Q53" s="650">
        <v>8.9108910891089105E-2</v>
      </c>
      <c r="R53" s="629">
        <v>0.67670000000000008</v>
      </c>
      <c r="S53" s="653">
        <v>1.01</v>
      </c>
      <c r="T53" s="620">
        <v>1230.5</v>
      </c>
      <c r="U53" s="620">
        <v>832.67935000000011</v>
      </c>
      <c r="V53" s="654"/>
    </row>
    <row r="54" spans="1:22">
      <c r="A54" s="670"/>
      <c r="B54" s="643" t="s">
        <v>61</v>
      </c>
      <c r="C54" s="616">
        <v>255</v>
      </c>
      <c r="D54" s="616">
        <v>15</v>
      </c>
      <c r="E54" s="616" t="s">
        <v>1000</v>
      </c>
      <c r="F54" s="526" t="s">
        <v>15</v>
      </c>
      <c r="G54" s="645">
        <v>1</v>
      </c>
      <c r="H54" s="645"/>
      <c r="I54" s="645"/>
      <c r="J54" s="645">
        <v>0.5</v>
      </c>
      <c r="K54" s="645">
        <f t="shared" si="0"/>
        <v>1.5</v>
      </c>
      <c r="L54" s="618">
        <v>1</v>
      </c>
      <c r="M54" s="618"/>
      <c r="N54" s="618"/>
      <c r="O54" s="618">
        <f t="shared" si="1"/>
        <v>1</v>
      </c>
      <c r="P54" s="620" t="s">
        <v>1006</v>
      </c>
      <c r="Q54" s="650">
        <v>5.8823529411764705E-2</v>
      </c>
      <c r="R54" s="629">
        <v>0.67670000000000008</v>
      </c>
      <c r="S54" s="653">
        <v>1.01</v>
      </c>
      <c r="T54" s="620">
        <v>1230.5</v>
      </c>
      <c r="U54" s="620">
        <v>832.67935000000011</v>
      </c>
      <c r="V54" s="654"/>
    </row>
    <row r="55" spans="1:22">
      <c r="A55" s="670"/>
      <c r="B55" s="643" t="s">
        <v>62</v>
      </c>
      <c r="C55" s="616">
        <v>169</v>
      </c>
      <c r="D55" s="616">
        <v>5</v>
      </c>
      <c r="E55" s="616" t="s">
        <v>1000</v>
      </c>
      <c r="F55" s="526" t="s">
        <v>15</v>
      </c>
      <c r="G55" s="645">
        <v>1</v>
      </c>
      <c r="H55" s="645"/>
      <c r="I55" s="645"/>
      <c r="J55" s="645">
        <v>0.5</v>
      </c>
      <c r="K55" s="645">
        <f t="shared" si="0"/>
        <v>1.5</v>
      </c>
      <c r="L55" s="618">
        <v>1</v>
      </c>
      <c r="M55" s="618"/>
      <c r="N55" s="618"/>
      <c r="O55" s="618">
        <f t="shared" si="1"/>
        <v>1</v>
      </c>
      <c r="P55" s="620" t="s">
        <v>1006</v>
      </c>
      <c r="Q55" s="650">
        <v>2.9585798816568046E-2</v>
      </c>
      <c r="R55" s="629">
        <v>0.67670000000000008</v>
      </c>
      <c r="S55" s="653">
        <v>1.01</v>
      </c>
      <c r="T55" s="620">
        <v>1230.5</v>
      </c>
      <c r="U55" s="620">
        <v>832.67935000000011</v>
      </c>
      <c r="V55" s="654"/>
    </row>
    <row r="56" spans="1:22">
      <c r="A56" s="670"/>
      <c r="B56" s="643" t="s">
        <v>63</v>
      </c>
      <c r="C56" s="616">
        <v>109</v>
      </c>
      <c r="D56" s="616">
        <v>12</v>
      </c>
      <c r="E56" s="616" t="s">
        <v>1000</v>
      </c>
      <c r="F56" s="526" t="s">
        <v>21</v>
      </c>
      <c r="G56" s="645">
        <v>1</v>
      </c>
      <c r="H56" s="645"/>
      <c r="I56" s="645"/>
      <c r="J56" s="645">
        <v>0.5</v>
      </c>
      <c r="K56" s="645">
        <f t="shared" si="0"/>
        <v>1.5</v>
      </c>
      <c r="L56" s="618"/>
      <c r="M56" s="618">
        <v>1</v>
      </c>
      <c r="N56" s="618"/>
      <c r="O56" s="618">
        <f t="shared" si="1"/>
        <v>1</v>
      </c>
      <c r="P56" s="620" t="s">
        <v>1006</v>
      </c>
      <c r="Q56" s="650">
        <v>0.11009174311926606</v>
      </c>
      <c r="R56" s="629">
        <v>0.42000000000000004</v>
      </c>
      <c r="S56" s="653">
        <v>1.05</v>
      </c>
      <c r="T56" s="620">
        <v>1230.5</v>
      </c>
      <c r="U56" s="620">
        <v>516.81000000000006</v>
      </c>
      <c r="V56" s="654"/>
    </row>
    <row r="57" spans="1:22">
      <c r="A57" s="670"/>
      <c r="B57" s="643" t="s">
        <v>64</v>
      </c>
      <c r="C57" s="616">
        <v>108</v>
      </c>
      <c r="D57" s="616">
        <v>13</v>
      </c>
      <c r="E57" s="616" t="s">
        <v>1000</v>
      </c>
      <c r="F57" s="526" t="s">
        <v>21</v>
      </c>
      <c r="G57" s="645">
        <v>1</v>
      </c>
      <c r="H57" s="645"/>
      <c r="I57" s="645"/>
      <c r="J57" s="645">
        <v>0.5</v>
      </c>
      <c r="K57" s="645">
        <f t="shared" si="0"/>
        <v>1.5</v>
      </c>
      <c r="L57" s="618"/>
      <c r="M57" s="618">
        <v>1</v>
      </c>
      <c r="N57" s="618"/>
      <c r="O57" s="618">
        <f t="shared" si="1"/>
        <v>1</v>
      </c>
      <c r="P57" s="620" t="s">
        <v>1006</v>
      </c>
      <c r="Q57" s="650">
        <v>0.12037037037037036</v>
      </c>
      <c r="R57" s="629">
        <v>0.42000000000000004</v>
      </c>
      <c r="S57" s="653">
        <v>1.05</v>
      </c>
      <c r="T57" s="620">
        <v>1230.5</v>
      </c>
      <c r="U57" s="620">
        <v>516.81000000000006</v>
      </c>
      <c r="V57" s="654"/>
    </row>
    <row r="58" spans="1:22">
      <c r="A58" s="670"/>
      <c r="B58" s="643" t="s">
        <v>65</v>
      </c>
      <c r="C58" s="616">
        <v>315</v>
      </c>
      <c r="D58" s="616">
        <v>33</v>
      </c>
      <c r="E58" s="616" t="s">
        <v>1000</v>
      </c>
      <c r="F58" s="526" t="s">
        <v>15</v>
      </c>
      <c r="G58" s="645">
        <v>1</v>
      </c>
      <c r="H58" s="645"/>
      <c r="I58" s="645"/>
      <c r="J58" s="645">
        <v>0.5</v>
      </c>
      <c r="K58" s="645">
        <f t="shared" si="0"/>
        <v>1.5</v>
      </c>
      <c r="L58" s="618">
        <v>1</v>
      </c>
      <c r="M58" s="618"/>
      <c r="N58" s="618"/>
      <c r="O58" s="618">
        <f t="shared" si="1"/>
        <v>1</v>
      </c>
      <c r="P58" s="620" t="s">
        <v>1006</v>
      </c>
      <c r="Q58" s="650">
        <v>0.10476190476190476</v>
      </c>
      <c r="R58" s="629">
        <v>0.70350000000000013</v>
      </c>
      <c r="S58" s="653">
        <v>1.05</v>
      </c>
      <c r="T58" s="620">
        <v>1230.5</v>
      </c>
      <c r="U58" s="620">
        <v>865.6567500000001</v>
      </c>
      <c r="V58" s="654"/>
    </row>
    <row r="59" spans="1:22">
      <c r="A59" s="670"/>
      <c r="B59" s="643" t="s">
        <v>66</v>
      </c>
      <c r="C59" s="616">
        <v>154</v>
      </c>
      <c r="D59" s="616">
        <v>31</v>
      </c>
      <c r="E59" s="616" t="s">
        <v>1000</v>
      </c>
      <c r="F59" s="526" t="s">
        <v>15</v>
      </c>
      <c r="G59" s="645">
        <v>1</v>
      </c>
      <c r="H59" s="645"/>
      <c r="I59" s="645"/>
      <c r="J59" s="645">
        <v>0.5</v>
      </c>
      <c r="K59" s="645">
        <f t="shared" si="0"/>
        <v>1.5</v>
      </c>
      <c r="L59" s="618"/>
      <c r="M59" s="618">
        <v>1</v>
      </c>
      <c r="N59" s="618"/>
      <c r="O59" s="618">
        <f t="shared" si="1"/>
        <v>1</v>
      </c>
      <c r="P59" s="620" t="s">
        <v>1006</v>
      </c>
      <c r="Q59" s="650">
        <v>0.20129870129870131</v>
      </c>
      <c r="R59" s="629">
        <v>0.42000000000000004</v>
      </c>
      <c r="S59" s="653">
        <v>1.05</v>
      </c>
      <c r="T59" s="620">
        <v>1230.5</v>
      </c>
      <c r="U59" s="620">
        <v>516.81000000000006</v>
      </c>
      <c r="V59" s="654"/>
    </row>
    <row r="60" spans="1:22">
      <c r="A60" s="642">
        <v>12</v>
      </c>
      <c r="B60" s="643" t="s">
        <v>10</v>
      </c>
      <c r="C60" s="642"/>
      <c r="D60" s="642"/>
      <c r="E60" s="642"/>
      <c r="F60" s="643"/>
      <c r="G60" s="645"/>
      <c r="H60" s="645"/>
      <c r="I60" s="645"/>
      <c r="J60" s="645"/>
      <c r="K60" s="645"/>
      <c r="L60" s="645"/>
      <c r="M60" s="645"/>
      <c r="N60" s="645"/>
      <c r="O60" s="618"/>
      <c r="P60" s="645"/>
      <c r="Q60" s="652"/>
      <c r="R60" s="629"/>
      <c r="S60" s="653"/>
      <c r="T60" s="620"/>
      <c r="U60" s="656">
        <v>8472.3616500000026</v>
      </c>
      <c r="V60" s="654"/>
    </row>
    <row r="61" spans="1:22">
      <c r="A61" s="670" t="s">
        <v>67</v>
      </c>
      <c r="B61" s="643" t="s">
        <v>68</v>
      </c>
      <c r="C61" s="642">
        <v>244</v>
      </c>
      <c r="D61" s="642">
        <v>38</v>
      </c>
      <c r="E61" s="616" t="s">
        <v>1000</v>
      </c>
      <c r="F61" s="643" t="s">
        <v>15</v>
      </c>
      <c r="G61" s="645">
        <v>1</v>
      </c>
      <c r="H61" s="645"/>
      <c r="I61" s="645"/>
      <c r="J61" s="645">
        <v>0.5</v>
      </c>
      <c r="K61" s="645">
        <f t="shared" si="0"/>
        <v>1.5</v>
      </c>
      <c r="L61" s="612">
        <v>1</v>
      </c>
      <c r="M61" s="612"/>
      <c r="N61" s="612"/>
      <c r="O61" s="618">
        <f t="shared" si="1"/>
        <v>1</v>
      </c>
      <c r="P61" s="620" t="s">
        <v>1006</v>
      </c>
      <c r="Q61" s="650">
        <v>0.15573770491803279</v>
      </c>
      <c r="R61" s="629">
        <v>0.70350000000000013</v>
      </c>
      <c r="S61" s="653">
        <v>1.05</v>
      </c>
      <c r="T61" s="620">
        <v>1230.5</v>
      </c>
      <c r="U61" s="620">
        <v>865.6567500000001</v>
      </c>
      <c r="V61" s="654"/>
    </row>
    <row r="62" spans="1:22">
      <c r="A62" s="670"/>
      <c r="B62" s="643" t="s">
        <v>69</v>
      </c>
      <c r="C62" s="642">
        <v>201</v>
      </c>
      <c r="D62" s="642">
        <v>55</v>
      </c>
      <c r="E62" s="616" t="s">
        <v>1000</v>
      </c>
      <c r="F62" s="643" t="s">
        <v>21</v>
      </c>
      <c r="G62" s="645">
        <v>1</v>
      </c>
      <c r="H62" s="645"/>
      <c r="I62" s="645"/>
      <c r="J62" s="645">
        <v>0.5</v>
      </c>
      <c r="K62" s="645">
        <f t="shared" si="0"/>
        <v>1.5</v>
      </c>
      <c r="L62" s="612"/>
      <c r="M62" s="612">
        <v>0.75</v>
      </c>
      <c r="N62" s="612"/>
      <c r="O62" s="618">
        <f t="shared" si="1"/>
        <v>0.75</v>
      </c>
      <c r="P62" s="620" t="s">
        <v>1006</v>
      </c>
      <c r="Q62" s="650">
        <v>0.27363184079601988</v>
      </c>
      <c r="R62" s="629">
        <v>0.42000000000000004</v>
      </c>
      <c r="S62" s="653">
        <v>1.05</v>
      </c>
      <c r="T62" s="620">
        <v>1230.5</v>
      </c>
      <c r="U62" s="620">
        <v>516.81000000000006</v>
      </c>
      <c r="V62" s="654"/>
    </row>
    <row r="63" spans="1:22" ht="31.2">
      <c r="A63" s="670"/>
      <c r="B63" s="643" t="s">
        <v>70</v>
      </c>
      <c r="C63" s="642">
        <v>514</v>
      </c>
      <c r="D63" s="642">
        <v>56</v>
      </c>
      <c r="E63" s="616" t="s">
        <v>1000</v>
      </c>
      <c r="F63" s="617" t="s">
        <v>968</v>
      </c>
      <c r="G63" s="645">
        <v>1</v>
      </c>
      <c r="H63" s="645"/>
      <c r="I63" s="645"/>
      <c r="J63" s="645">
        <v>0.5</v>
      </c>
      <c r="K63" s="645">
        <f t="shared" si="0"/>
        <v>1.5</v>
      </c>
      <c r="L63" s="612">
        <v>1</v>
      </c>
      <c r="M63" s="612"/>
      <c r="N63" s="612"/>
      <c r="O63" s="618">
        <f t="shared" si="1"/>
        <v>1</v>
      </c>
      <c r="P63" s="620" t="s">
        <v>1006</v>
      </c>
      <c r="Q63" s="650">
        <v>0.10894941634241245</v>
      </c>
      <c r="R63" s="629">
        <v>0.70350000000000013</v>
      </c>
      <c r="S63" s="653">
        <v>1.05</v>
      </c>
      <c r="T63" s="620">
        <v>1230.5</v>
      </c>
      <c r="U63" s="620">
        <v>865.6567500000001</v>
      </c>
      <c r="V63" s="654"/>
    </row>
    <row r="64" spans="1:22">
      <c r="A64" s="670"/>
      <c r="B64" s="643" t="s">
        <v>72</v>
      </c>
      <c r="C64" s="642">
        <v>234</v>
      </c>
      <c r="D64" s="642">
        <v>63</v>
      </c>
      <c r="E64" s="616" t="s">
        <v>1000</v>
      </c>
      <c r="F64" s="643" t="s">
        <v>21</v>
      </c>
      <c r="G64" s="645">
        <v>1</v>
      </c>
      <c r="H64" s="645"/>
      <c r="I64" s="645"/>
      <c r="J64" s="645">
        <v>0.5</v>
      </c>
      <c r="K64" s="645">
        <f t="shared" si="0"/>
        <v>1.5</v>
      </c>
      <c r="L64" s="612"/>
      <c r="M64" s="612">
        <v>0.75</v>
      </c>
      <c r="N64" s="612"/>
      <c r="O64" s="618">
        <f t="shared" si="1"/>
        <v>0.75</v>
      </c>
      <c r="P64" s="620" t="s">
        <v>1006</v>
      </c>
      <c r="Q64" s="650">
        <v>0.26923076923076922</v>
      </c>
      <c r="R64" s="629">
        <v>0.42000000000000004</v>
      </c>
      <c r="S64" s="653">
        <v>1.05</v>
      </c>
      <c r="T64" s="620">
        <v>1230.5</v>
      </c>
      <c r="U64" s="620">
        <v>516.81000000000006</v>
      </c>
      <c r="V64" s="654"/>
    </row>
    <row r="65" spans="1:22">
      <c r="A65" s="670"/>
      <c r="B65" s="643" t="s">
        <v>73</v>
      </c>
      <c r="C65" s="642">
        <v>238</v>
      </c>
      <c r="D65" s="642">
        <v>111</v>
      </c>
      <c r="E65" s="616" t="s">
        <v>1000</v>
      </c>
      <c r="F65" s="643" t="s">
        <v>15</v>
      </c>
      <c r="G65" s="645">
        <v>1</v>
      </c>
      <c r="H65" s="645"/>
      <c r="I65" s="645"/>
      <c r="J65" s="645">
        <v>0.5</v>
      </c>
      <c r="K65" s="645">
        <f t="shared" si="0"/>
        <v>1.5</v>
      </c>
      <c r="L65" s="612">
        <v>1</v>
      </c>
      <c r="M65" s="612"/>
      <c r="N65" s="612"/>
      <c r="O65" s="618">
        <f t="shared" si="1"/>
        <v>1</v>
      </c>
      <c r="P65" s="620" t="s">
        <v>1006</v>
      </c>
      <c r="Q65" s="650">
        <v>0.46638655462184875</v>
      </c>
      <c r="R65" s="629">
        <v>0.70350000000000013</v>
      </c>
      <c r="S65" s="653">
        <v>1.05</v>
      </c>
      <c r="T65" s="620">
        <v>1230.5</v>
      </c>
      <c r="U65" s="620">
        <v>865.6567500000001</v>
      </c>
      <c r="V65" s="654"/>
    </row>
    <row r="66" spans="1:22">
      <c r="A66" s="670"/>
      <c r="B66" s="643" t="s">
        <v>74</v>
      </c>
      <c r="C66" s="642">
        <v>237</v>
      </c>
      <c r="D66" s="642">
        <v>28</v>
      </c>
      <c r="E66" s="616" t="s">
        <v>1000</v>
      </c>
      <c r="F66" s="643" t="s">
        <v>15</v>
      </c>
      <c r="G66" s="645">
        <v>1</v>
      </c>
      <c r="H66" s="645"/>
      <c r="I66" s="645"/>
      <c r="J66" s="645">
        <v>0.5</v>
      </c>
      <c r="K66" s="645">
        <f t="shared" si="0"/>
        <v>1.5</v>
      </c>
      <c r="L66" s="612">
        <v>1</v>
      </c>
      <c r="M66" s="612"/>
      <c r="N66" s="612"/>
      <c r="O66" s="618">
        <f t="shared" si="1"/>
        <v>1</v>
      </c>
      <c r="P66" s="620" t="s">
        <v>1006</v>
      </c>
      <c r="Q66" s="650">
        <v>0.11814345991561181</v>
      </c>
      <c r="R66" s="629">
        <v>0.70350000000000013</v>
      </c>
      <c r="S66" s="653">
        <v>1.05</v>
      </c>
      <c r="T66" s="620">
        <v>1230.5</v>
      </c>
      <c r="U66" s="620">
        <v>865.6567500000001</v>
      </c>
      <c r="V66" s="654"/>
    </row>
    <row r="67" spans="1:22" ht="31.2">
      <c r="A67" s="670"/>
      <c r="B67" s="643" t="s">
        <v>75</v>
      </c>
      <c r="C67" s="642">
        <v>231</v>
      </c>
      <c r="D67" s="642">
        <v>34</v>
      </c>
      <c r="E67" s="616" t="s">
        <v>1000</v>
      </c>
      <c r="F67" s="643" t="s">
        <v>15</v>
      </c>
      <c r="G67" s="645">
        <v>1</v>
      </c>
      <c r="H67" s="645"/>
      <c r="I67" s="645"/>
      <c r="J67" s="645">
        <v>0.5</v>
      </c>
      <c r="K67" s="645">
        <f t="shared" si="0"/>
        <v>1.5</v>
      </c>
      <c r="L67" s="612">
        <v>1</v>
      </c>
      <c r="M67" s="612"/>
      <c r="N67" s="612"/>
      <c r="O67" s="618">
        <f t="shared" si="1"/>
        <v>1</v>
      </c>
      <c r="P67" s="620" t="s">
        <v>1006</v>
      </c>
      <c r="Q67" s="650">
        <v>0.1471861471861472</v>
      </c>
      <c r="R67" s="629">
        <v>0.70350000000000013</v>
      </c>
      <c r="S67" s="653">
        <v>1.05</v>
      </c>
      <c r="T67" s="620">
        <v>1230.5</v>
      </c>
      <c r="U67" s="620">
        <v>865.6567500000001</v>
      </c>
      <c r="V67" s="654"/>
    </row>
    <row r="68" spans="1:22" ht="31.2">
      <c r="A68" s="670"/>
      <c r="B68" s="643" t="s">
        <v>357</v>
      </c>
      <c r="C68" s="642">
        <v>342</v>
      </c>
      <c r="D68" s="642">
        <v>103</v>
      </c>
      <c r="E68" s="616" t="s">
        <v>1000</v>
      </c>
      <c r="F68" s="643" t="s">
        <v>15</v>
      </c>
      <c r="G68" s="645">
        <v>1</v>
      </c>
      <c r="H68" s="645"/>
      <c r="I68" s="645"/>
      <c r="J68" s="645">
        <v>0.5</v>
      </c>
      <c r="K68" s="645">
        <f t="shared" si="0"/>
        <v>1.5</v>
      </c>
      <c r="L68" s="612">
        <v>1</v>
      </c>
      <c r="M68" s="612"/>
      <c r="N68" s="612"/>
      <c r="O68" s="618">
        <f t="shared" si="1"/>
        <v>1</v>
      </c>
      <c r="P68" s="620" t="s">
        <v>1006</v>
      </c>
      <c r="Q68" s="650">
        <v>0.30116959064327486</v>
      </c>
      <c r="R68" s="629">
        <v>0.70350000000000013</v>
      </c>
      <c r="S68" s="653">
        <v>1.05</v>
      </c>
      <c r="T68" s="620">
        <v>1230.5</v>
      </c>
      <c r="U68" s="620">
        <v>865.6567500000001</v>
      </c>
      <c r="V68" s="654"/>
    </row>
    <row r="69" spans="1:22">
      <c r="A69" s="670"/>
      <c r="B69" s="643" t="s">
        <v>76</v>
      </c>
      <c r="C69" s="642">
        <v>185</v>
      </c>
      <c r="D69" s="642">
        <v>23</v>
      </c>
      <c r="E69" s="616" t="s">
        <v>1000</v>
      </c>
      <c r="F69" s="643" t="s">
        <v>21</v>
      </c>
      <c r="G69" s="645">
        <v>1</v>
      </c>
      <c r="H69" s="645"/>
      <c r="I69" s="645"/>
      <c r="J69" s="645">
        <v>0.5</v>
      </c>
      <c r="K69" s="645">
        <f t="shared" si="0"/>
        <v>1.5</v>
      </c>
      <c r="L69" s="612"/>
      <c r="M69" s="612">
        <v>0.5</v>
      </c>
      <c r="N69" s="612"/>
      <c r="O69" s="618">
        <f t="shared" si="1"/>
        <v>0.5</v>
      </c>
      <c r="P69" s="620" t="s">
        <v>1006</v>
      </c>
      <c r="Q69" s="650">
        <v>0.12432432432432433</v>
      </c>
      <c r="R69" s="629">
        <v>0.42000000000000004</v>
      </c>
      <c r="S69" s="653">
        <v>1.05</v>
      </c>
      <c r="T69" s="620">
        <v>1230.5</v>
      </c>
      <c r="U69" s="620">
        <v>516.81000000000006</v>
      </c>
      <c r="V69" s="654"/>
    </row>
    <row r="70" spans="1:22">
      <c r="A70" s="670"/>
      <c r="B70" s="643" t="s">
        <v>77</v>
      </c>
      <c r="C70" s="642">
        <v>224</v>
      </c>
      <c r="D70" s="642">
        <v>19</v>
      </c>
      <c r="E70" s="616" t="s">
        <v>1000</v>
      </c>
      <c r="F70" s="643" t="s">
        <v>21</v>
      </c>
      <c r="G70" s="645">
        <v>1</v>
      </c>
      <c r="H70" s="645"/>
      <c r="I70" s="645"/>
      <c r="J70" s="645">
        <v>0.5</v>
      </c>
      <c r="K70" s="645">
        <f t="shared" si="0"/>
        <v>1.5</v>
      </c>
      <c r="L70" s="612"/>
      <c r="M70" s="612">
        <v>0.75</v>
      </c>
      <c r="N70" s="612"/>
      <c r="O70" s="618">
        <f t="shared" si="1"/>
        <v>0.75</v>
      </c>
      <c r="P70" s="620" t="s">
        <v>1006</v>
      </c>
      <c r="Q70" s="650">
        <v>8.4821428571428575E-2</v>
      </c>
      <c r="R70" s="629">
        <v>0.40400000000000003</v>
      </c>
      <c r="S70" s="653">
        <v>1.01</v>
      </c>
      <c r="T70" s="620">
        <v>1230.5</v>
      </c>
      <c r="U70" s="620">
        <v>497.12200000000007</v>
      </c>
      <c r="V70" s="654"/>
    </row>
    <row r="71" spans="1:22" ht="31.2">
      <c r="A71" s="670"/>
      <c r="B71" s="643" t="s">
        <v>78</v>
      </c>
      <c r="C71" s="642">
        <v>512</v>
      </c>
      <c r="D71" s="642">
        <v>88</v>
      </c>
      <c r="E71" s="616" t="s">
        <v>1000</v>
      </c>
      <c r="F71" s="643" t="s">
        <v>15</v>
      </c>
      <c r="G71" s="645">
        <v>1</v>
      </c>
      <c r="H71" s="645"/>
      <c r="I71" s="645"/>
      <c r="J71" s="645">
        <v>0.5</v>
      </c>
      <c r="K71" s="645">
        <f t="shared" si="0"/>
        <v>1.5</v>
      </c>
      <c r="L71" s="612">
        <v>1</v>
      </c>
      <c r="M71" s="612"/>
      <c r="N71" s="612"/>
      <c r="O71" s="618">
        <f t="shared" si="1"/>
        <v>1</v>
      </c>
      <c r="P71" s="620" t="s">
        <v>1006</v>
      </c>
      <c r="Q71" s="650">
        <v>0.171875</v>
      </c>
      <c r="R71" s="629">
        <v>0.70350000000000013</v>
      </c>
      <c r="S71" s="653">
        <v>1.05</v>
      </c>
      <c r="T71" s="620">
        <v>1230.5</v>
      </c>
      <c r="U71" s="620">
        <v>865.6567500000001</v>
      </c>
      <c r="V71" s="654"/>
    </row>
    <row r="72" spans="1:22">
      <c r="A72" s="670"/>
      <c r="B72" s="643" t="s">
        <v>80</v>
      </c>
      <c r="C72" s="642">
        <v>409</v>
      </c>
      <c r="D72" s="642">
        <v>41</v>
      </c>
      <c r="E72" s="616" t="s">
        <v>1000</v>
      </c>
      <c r="F72" s="643" t="s">
        <v>15</v>
      </c>
      <c r="G72" s="645">
        <v>1</v>
      </c>
      <c r="H72" s="645"/>
      <c r="I72" s="645"/>
      <c r="J72" s="645">
        <v>0.5</v>
      </c>
      <c r="K72" s="645">
        <f t="shared" si="0"/>
        <v>1.5</v>
      </c>
      <c r="L72" s="612">
        <v>1</v>
      </c>
      <c r="M72" s="612"/>
      <c r="N72" s="612"/>
      <c r="O72" s="618">
        <f t="shared" si="1"/>
        <v>1</v>
      </c>
      <c r="P72" s="620" t="s">
        <v>1006</v>
      </c>
      <c r="Q72" s="650">
        <v>0.10024449877750612</v>
      </c>
      <c r="R72" s="629">
        <v>0.70350000000000013</v>
      </c>
      <c r="S72" s="653">
        <v>1.05</v>
      </c>
      <c r="T72" s="620">
        <v>1230.5</v>
      </c>
      <c r="U72" s="620">
        <v>865.6567500000001</v>
      </c>
      <c r="V72" s="654"/>
    </row>
    <row r="73" spans="1:22">
      <c r="A73" s="670"/>
      <c r="B73" s="643" t="s">
        <v>81</v>
      </c>
      <c r="C73" s="642">
        <v>152</v>
      </c>
      <c r="D73" s="642"/>
      <c r="E73" s="642"/>
      <c r="F73" s="643" t="s">
        <v>18</v>
      </c>
      <c r="G73" s="645">
        <v>1</v>
      </c>
      <c r="H73" s="645"/>
      <c r="I73" s="645"/>
      <c r="J73" s="645">
        <v>0.5</v>
      </c>
      <c r="K73" s="645">
        <f t="shared" ref="K73:K136" si="2">G73+H73+I73+J73</f>
        <v>1.5</v>
      </c>
      <c r="L73" s="612"/>
      <c r="M73" s="612">
        <v>0.5</v>
      </c>
      <c r="N73" s="612"/>
      <c r="O73" s="618">
        <f t="shared" ref="O73:O136" si="3">L73+M73+N73</f>
        <v>0.5</v>
      </c>
      <c r="P73" s="620" t="s">
        <v>1006</v>
      </c>
      <c r="Q73" s="620"/>
      <c r="R73" s="629">
        <v>0.4</v>
      </c>
      <c r="S73" s="653">
        <v>1</v>
      </c>
      <c r="T73" s="620">
        <v>1230.5</v>
      </c>
      <c r="U73" s="620">
        <v>492.20000000000005</v>
      </c>
      <c r="V73" s="654"/>
    </row>
    <row r="74" spans="1:22">
      <c r="A74" s="642">
        <v>13</v>
      </c>
      <c r="B74" s="643" t="s">
        <v>10</v>
      </c>
      <c r="C74" s="642"/>
      <c r="D74" s="642"/>
      <c r="E74" s="642"/>
      <c r="F74" s="643"/>
      <c r="G74" s="645"/>
      <c r="H74" s="645"/>
      <c r="I74" s="645"/>
      <c r="J74" s="645"/>
      <c r="K74" s="645"/>
      <c r="L74" s="645"/>
      <c r="M74" s="645"/>
      <c r="N74" s="645"/>
      <c r="O74" s="618"/>
      <c r="P74" s="645"/>
      <c r="Q74" s="652"/>
      <c r="R74" s="629"/>
      <c r="S74" s="653"/>
      <c r="T74" s="620"/>
      <c r="U74" s="656">
        <v>9465.0060000000012</v>
      </c>
      <c r="V74" s="654"/>
    </row>
    <row r="75" spans="1:22">
      <c r="A75" s="670" t="s">
        <v>82</v>
      </c>
      <c r="B75" s="16" t="s">
        <v>83</v>
      </c>
      <c r="C75" s="644">
        <v>296</v>
      </c>
      <c r="D75" s="644">
        <v>52</v>
      </c>
      <c r="E75" s="616" t="s">
        <v>1000</v>
      </c>
      <c r="F75" s="16" t="s">
        <v>15</v>
      </c>
      <c r="G75" s="645">
        <v>1</v>
      </c>
      <c r="H75" s="645"/>
      <c r="I75" s="645"/>
      <c r="J75" s="645">
        <v>0.5</v>
      </c>
      <c r="K75" s="645">
        <f t="shared" si="2"/>
        <v>1.5</v>
      </c>
      <c r="L75" s="612">
        <v>1</v>
      </c>
      <c r="M75" s="612"/>
      <c r="N75" s="612"/>
      <c r="O75" s="618">
        <f t="shared" si="3"/>
        <v>1</v>
      </c>
      <c r="P75" s="620" t="s">
        <v>1006</v>
      </c>
      <c r="Q75" s="650">
        <v>0.17567567567567569</v>
      </c>
      <c r="R75" s="629">
        <v>0.70350000000000013</v>
      </c>
      <c r="S75" s="653">
        <v>1.05</v>
      </c>
      <c r="T75" s="620">
        <v>1230.5</v>
      </c>
      <c r="U75" s="620">
        <v>865.6567500000001</v>
      </c>
      <c r="V75" s="654"/>
    </row>
    <row r="76" spans="1:22">
      <c r="A76" s="670"/>
      <c r="B76" s="16" t="s">
        <v>84</v>
      </c>
      <c r="C76" s="644">
        <v>509</v>
      </c>
      <c r="D76" s="644">
        <v>69</v>
      </c>
      <c r="E76" s="616" t="s">
        <v>1000</v>
      </c>
      <c r="F76" s="16" t="s">
        <v>15</v>
      </c>
      <c r="G76" s="645">
        <v>1</v>
      </c>
      <c r="H76" s="645"/>
      <c r="I76" s="645"/>
      <c r="J76" s="645">
        <v>0.5</v>
      </c>
      <c r="K76" s="645">
        <f t="shared" si="2"/>
        <v>1.5</v>
      </c>
      <c r="L76" s="612">
        <v>1</v>
      </c>
      <c r="M76" s="612">
        <v>0.25</v>
      </c>
      <c r="N76" s="612"/>
      <c r="O76" s="618">
        <f t="shared" si="3"/>
        <v>1.25</v>
      </c>
      <c r="P76" s="620" t="s">
        <v>1006</v>
      </c>
      <c r="Q76" s="650">
        <v>0.13555992141453832</v>
      </c>
      <c r="R76" s="629">
        <v>0.70350000000000013</v>
      </c>
      <c r="S76" s="653">
        <v>1.05</v>
      </c>
      <c r="T76" s="620">
        <v>1230.5</v>
      </c>
      <c r="U76" s="620">
        <v>865.6567500000001</v>
      </c>
      <c r="V76" s="654"/>
    </row>
    <row r="77" spans="1:22">
      <c r="A77" s="670"/>
      <c r="B77" s="16" t="s">
        <v>85</v>
      </c>
      <c r="C77" s="644">
        <v>463</v>
      </c>
      <c r="D77" s="644">
        <v>85</v>
      </c>
      <c r="E77" s="616" t="s">
        <v>1000</v>
      </c>
      <c r="F77" s="16" t="s">
        <v>15</v>
      </c>
      <c r="G77" s="645">
        <v>1</v>
      </c>
      <c r="H77" s="645"/>
      <c r="I77" s="645"/>
      <c r="J77" s="645">
        <v>0.5</v>
      </c>
      <c r="K77" s="645">
        <f t="shared" si="2"/>
        <v>1.5</v>
      </c>
      <c r="L77" s="612">
        <v>1</v>
      </c>
      <c r="M77" s="612"/>
      <c r="N77" s="612"/>
      <c r="O77" s="618">
        <f t="shared" si="3"/>
        <v>1</v>
      </c>
      <c r="P77" s="620" t="s">
        <v>1006</v>
      </c>
      <c r="Q77" s="650">
        <v>0.183585313174946</v>
      </c>
      <c r="R77" s="629">
        <v>0.70350000000000013</v>
      </c>
      <c r="S77" s="653">
        <v>1.05</v>
      </c>
      <c r="T77" s="620">
        <v>1230.5</v>
      </c>
      <c r="U77" s="620">
        <v>865.6567500000001</v>
      </c>
      <c r="V77" s="654"/>
    </row>
    <row r="78" spans="1:22" ht="31.2">
      <c r="A78" s="670"/>
      <c r="B78" s="16" t="s">
        <v>86</v>
      </c>
      <c r="C78" s="644">
        <v>160</v>
      </c>
      <c r="D78" s="644">
        <v>23</v>
      </c>
      <c r="E78" s="616" t="s">
        <v>1000</v>
      </c>
      <c r="F78" s="16" t="s">
        <v>15</v>
      </c>
      <c r="G78" s="645">
        <v>1</v>
      </c>
      <c r="H78" s="645"/>
      <c r="I78" s="645"/>
      <c r="J78" s="645">
        <v>0.5</v>
      </c>
      <c r="K78" s="645">
        <f t="shared" si="2"/>
        <v>1.5</v>
      </c>
      <c r="L78" s="643">
        <v>0.5</v>
      </c>
      <c r="M78" s="612"/>
      <c r="N78" s="612"/>
      <c r="O78" s="618">
        <f t="shared" si="3"/>
        <v>0.5</v>
      </c>
      <c r="P78" s="620" t="s">
        <v>1006</v>
      </c>
      <c r="Q78" s="650">
        <v>0.14374999999999999</v>
      </c>
      <c r="R78" s="629">
        <v>0.47250000000000003</v>
      </c>
      <c r="S78" s="653">
        <v>1.05</v>
      </c>
      <c r="T78" s="620">
        <v>1230.5</v>
      </c>
      <c r="U78" s="620">
        <v>581.41125</v>
      </c>
      <c r="V78" s="654"/>
    </row>
    <row r="79" spans="1:22" ht="31.2">
      <c r="A79" s="670"/>
      <c r="B79" s="16" t="s">
        <v>87</v>
      </c>
      <c r="C79" s="644">
        <v>81</v>
      </c>
      <c r="D79" s="644">
        <v>12</v>
      </c>
      <c r="E79" s="616" t="s">
        <v>1000</v>
      </c>
      <c r="F79" s="617" t="s">
        <v>999</v>
      </c>
      <c r="G79" s="645">
        <v>1</v>
      </c>
      <c r="H79" s="645"/>
      <c r="I79" s="645"/>
      <c r="J79" s="645">
        <v>0.5</v>
      </c>
      <c r="K79" s="645">
        <f t="shared" si="2"/>
        <v>1.5</v>
      </c>
      <c r="L79" s="612">
        <v>1</v>
      </c>
      <c r="M79" s="612"/>
      <c r="N79" s="612"/>
      <c r="O79" s="618">
        <f t="shared" si="3"/>
        <v>1</v>
      </c>
      <c r="P79" s="620" t="s">
        <v>1006</v>
      </c>
      <c r="Q79" s="650">
        <v>0.14814814814814814</v>
      </c>
      <c r="R79" s="629">
        <f>0.3*S79</f>
        <v>0.315</v>
      </c>
      <c r="S79" s="653">
        <v>1.05</v>
      </c>
      <c r="T79" s="620">
        <v>1230.5</v>
      </c>
      <c r="U79" s="620">
        <v>387.60750000000002</v>
      </c>
      <c r="V79" s="654"/>
    </row>
    <row r="80" spans="1:22">
      <c r="A80" s="670"/>
      <c r="B80" s="16" t="s">
        <v>89</v>
      </c>
      <c r="C80" s="644">
        <v>28</v>
      </c>
      <c r="D80" s="644">
        <v>3</v>
      </c>
      <c r="E80" s="616" t="s">
        <v>1000</v>
      </c>
      <c r="F80" s="16" t="s">
        <v>15</v>
      </c>
      <c r="G80" s="645">
        <v>1</v>
      </c>
      <c r="H80" s="645"/>
      <c r="I80" s="645"/>
      <c r="J80" s="645">
        <v>0.5</v>
      </c>
      <c r="K80" s="645">
        <f t="shared" si="2"/>
        <v>1.5</v>
      </c>
      <c r="L80" s="612">
        <v>0.5</v>
      </c>
      <c r="M80" s="612"/>
      <c r="N80" s="612"/>
      <c r="O80" s="618">
        <f t="shared" si="3"/>
        <v>0.5</v>
      </c>
      <c r="P80" s="620" t="s">
        <v>1006</v>
      </c>
      <c r="Q80" s="650">
        <v>0.10714285714285714</v>
      </c>
      <c r="R80" s="629">
        <f>0.3*S80</f>
        <v>0.315</v>
      </c>
      <c r="S80" s="653">
        <v>1.05</v>
      </c>
      <c r="T80" s="620">
        <v>1230.5</v>
      </c>
      <c r="U80" s="620">
        <v>387.60750000000002</v>
      </c>
      <c r="V80" s="654"/>
    </row>
    <row r="81" spans="1:22" ht="31.2">
      <c r="A81" s="670"/>
      <c r="B81" s="16" t="s">
        <v>91</v>
      </c>
      <c r="C81" s="644">
        <v>319</v>
      </c>
      <c r="D81" s="644">
        <v>67</v>
      </c>
      <c r="E81" s="616" t="s">
        <v>1000</v>
      </c>
      <c r="F81" s="617" t="s">
        <v>999</v>
      </c>
      <c r="G81" s="645">
        <v>1</v>
      </c>
      <c r="H81" s="645"/>
      <c r="I81" s="645"/>
      <c r="J81" s="645">
        <v>0.5</v>
      </c>
      <c r="K81" s="645">
        <f t="shared" si="2"/>
        <v>1.5</v>
      </c>
      <c r="L81" s="612">
        <v>1</v>
      </c>
      <c r="M81" s="612"/>
      <c r="N81" s="612"/>
      <c r="O81" s="618">
        <f t="shared" si="3"/>
        <v>1</v>
      </c>
      <c r="P81" s="620" t="s">
        <v>1006</v>
      </c>
      <c r="Q81" s="650">
        <v>0.21003134796238246</v>
      </c>
      <c r="R81" s="629">
        <v>0.70350000000000013</v>
      </c>
      <c r="S81" s="653">
        <v>1.05</v>
      </c>
      <c r="T81" s="620">
        <v>1230.5</v>
      </c>
      <c r="U81" s="620">
        <v>865.6567500000001</v>
      </c>
      <c r="V81" s="654"/>
    </row>
    <row r="82" spans="1:22">
      <c r="A82" s="670"/>
      <c r="B82" s="16" t="s">
        <v>92</v>
      </c>
      <c r="C82" s="644">
        <v>148</v>
      </c>
      <c r="D82" s="644">
        <v>16</v>
      </c>
      <c r="E82" s="616" t="s">
        <v>1000</v>
      </c>
      <c r="F82" s="16" t="s">
        <v>15</v>
      </c>
      <c r="G82" s="645">
        <v>1</v>
      </c>
      <c r="H82" s="645"/>
      <c r="I82" s="645"/>
      <c r="J82" s="645">
        <v>0.5</v>
      </c>
      <c r="K82" s="645">
        <f t="shared" si="2"/>
        <v>1.5</v>
      </c>
      <c r="L82" s="612">
        <v>1</v>
      </c>
      <c r="M82" s="612"/>
      <c r="N82" s="612"/>
      <c r="O82" s="618">
        <f t="shared" si="3"/>
        <v>1</v>
      </c>
      <c r="P82" s="620" t="s">
        <v>1006</v>
      </c>
      <c r="Q82" s="650">
        <v>0.10810810810810811</v>
      </c>
      <c r="R82" s="629">
        <v>0.70350000000000013</v>
      </c>
      <c r="S82" s="653">
        <v>1.05</v>
      </c>
      <c r="T82" s="620">
        <v>1230.5</v>
      </c>
      <c r="U82" s="620">
        <v>865.6567500000001</v>
      </c>
      <c r="V82" s="654"/>
    </row>
    <row r="83" spans="1:22">
      <c r="A83" s="670"/>
      <c r="B83" s="16" t="s">
        <v>93</v>
      </c>
      <c r="C83" s="644">
        <v>272</v>
      </c>
      <c r="D83" s="644">
        <v>36</v>
      </c>
      <c r="E83" s="616" t="s">
        <v>1000</v>
      </c>
      <c r="F83" s="16" t="s">
        <v>15</v>
      </c>
      <c r="G83" s="645">
        <v>1</v>
      </c>
      <c r="H83" s="645"/>
      <c r="I83" s="645"/>
      <c r="J83" s="645">
        <v>0.5</v>
      </c>
      <c r="K83" s="645">
        <f t="shared" si="2"/>
        <v>1.5</v>
      </c>
      <c r="L83" s="612">
        <v>1</v>
      </c>
      <c r="M83" s="612"/>
      <c r="N83" s="612"/>
      <c r="O83" s="618">
        <f t="shared" si="3"/>
        <v>1</v>
      </c>
      <c r="P83" s="620" t="s">
        <v>1006</v>
      </c>
      <c r="Q83" s="650">
        <v>0.13235294117647059</v>
      </c>
      <c r="R83" s="629">
        <v>0.70350000000000013</v>
      </c>
      <c r="S83" s="653">
        <v>1.05</v>
      </c>
      <c r="T83" s="620">
        <v>1230.5</v>
      </c>
      <c r="U83" s="620">
        <v>865.6567500000001</v>
      </c>
      <c r="V83" s="654"/>
    </row>
    <row r="84" spans="1:22" ht="31.2">
      <c r="A84" s="670"/>
      <c r="B84" s="16" t="s">
        <v>94</v>
      </c>
      <c r="C84" s="644">
        <v>390</v>
      </c>
      <c r="D84" s="644">
        <v>73</v>
      </c>
      <c r="E84" s="616" t="s">
        <v>1000</v>
      </c>
      <c r="F84" s="617" t="s">
        <v>968</v>
      </c>
      <c r="G84" s="645">
        <v>1</v>
      </c>
      <c r="H84" s="645"/>
      <c r="I84" s="645"/>
      <c r="J84" s="645">
        <v>0.5</v>
      </c>
      <c r="K84" s="645">
        <f t="shared" si="2"/>
        <v>1.5</v>
      </c>
      <c r="L84" s="612"/>
      <c r="M84" s="612">
        <v>1</v>
      </c>
      <c r="N84" s="612"/>
      <c r="O84" s="618">
        <f t="shared" si="3"/>
        <v>1</v>
      </c>
      <c r="P84" s="385" t="s">
        <v>1006</v>
      </c>
      <c r="Q84" s="650">
        <v>0.18717948717948718</v>
      </c>
      <c r="R84" s="629">
        <v>0.42000000000000004</v>
      </c>
      <c r="S84" s="653">
        <v>1.05</v>
      </c>
      <c r="T84" s="620">
        <v>1230.5</v>
      </c>
      <c r="U84" s="620">
        <v>516.81000000000006</v>
      </c>
      <c r="V84" s="654"/>
    </row>
    <row r="85" spans="1:22" ht="31.2">
      <c r="A85" s="670"/>
      <c r="B85" s="16" t="s">
        <v>96</v>
      </c>
      <c r="C85" s="644">
        <v>222</v>
      </c>
      <c r="D85" s="644">
        <v>40</v>
      </c>
      <c r="E85" s="616" t="s">
        <v>1000</v>
      </c>
      <c r="F85" s="617" t="s">
        <v>999</v>
      </c>
      <c r="G85" s="645">
        <v>1</v>
      </c>
      <c r="H85" s="645"/>
      <c r="I85" s="645"/>
      <c r="J85" s="645">
        <v>0.5</v>
      </c>
      <c r="K85" s="645">
        <f t="shared" si="2"/>
        <v>1.5</v>
      </c>
      <c r="L85" s="612">
        <v>1</v>
      </c>
      <c r="M85" s="612"/>
      <c r="N85" s="612"/>
      <c r="O85" s="618">
        <f t="shared" si="3"/>
        <v>1</v>
      </c>
      <c r="P85" s="620" t="s">
        <v>1006</v>
      </c>
      <c r="Q85" s="650">
        <v>0.18018018018018017</v>
      </c>
      <c r="R85" s="629">
        <v>0.70350000000000013</v>
      </c>
      <c r="S85" s="653">
        <v>1.05</v>
      </c>
      <c r="T85" s="620">
        <v>1230.5</v>
      </c>
      <c r="U85" s="620">
        <v>865.6567500000001</v>
      </c>
      <c r="V85" s="654"/>
    </row>
    <row r="86" spans="1:22">
      <c r="A86" s="670"/>
      <c r="B86" s="16" t="s">
        <v>97</v>
      </c>
      <c r="C86" s="644">
        <v>348</v>
      </c>
      <c r="D86" s="644">
        <v>43</v>
      </c>
      <c r="E86" s="616" t="s">
        <v>1000</v>
      </c>
      <c r="F86" s="16" t="s">
        <v>15</v>
      </c>
      <c r="G86" s="645">
        <v>1</v>
      </c>
      <c r="H86" s="645"/>
      <c r="I86" s="645"/>
      <c r="J86" s="645">
        <v>0.5</v>
      </c>
      <c r="K86" s="645">
        <f t="shared" si="2"/>
        <v>1.5</v>
      </c>
      <c r="L86" s="612">
        <v>1</v>
      </c>
      <c r="M86" s="612"/>
      <c r="N86" s="612"/>
      <c r="O86" s="618">
        <f t="shared" si="3"/>
        <v>1</v>
      </c>
      <c r="P86" s="620" t="s">
        <v>1006</v>
      </c>
      <c r="Q86" s="650">
        <v>0.1235632183908046</v>
      </c>
      <c r="R86" s="629">
        <v>0.70350000000000013</v>
      </c>
      <c r="S86" s="653">
        <v>1.05</v>
      </c>
      <c r="T86" s="620">
        <v>1230.5</v>
      </c>
      <c r="U86" s="620">
        <v>865.6567500000001</v>
      </c>
      <c r="V86" s="654"/>
    </row>
    <row r="87" spans="1:22">
      <c r="A87" s="670"/>
      <c r="B87" s="16" t="s">
        <v>98</v>
      </c>
      <c r="C87" s="644">
        <v>115</v>
      </c>
      <c r="D87" s="644">
        <v>13</v>
      </c>
      <c r="E87" s="616" t="s">
        <v>1000</v>
      </c>
      <c r="F87" s="16" t="s">
        <v>15</v>
      </c>
      <c r="G87" s="645">
        <v>1</v>
      </c>
      <c r="H87" s="645"/>
      <c r="I87" s="645"/>
      <c r="J87" s="645">
        <v>0.5</v>
      </c>
      <c r="K87" s="645">
        <f t="shared" si="2"/>
        <v>1.5</v>
      </c>
      <c r="L87" s="643">
        <v>0.5</v>
      </c>
      <c r="M87" s="612"/>
      <c r="N87" s="612"/>
      <c r="O87" s="618">
        <f t="shared" si="3"/>
        <v>0.5</v>
      </c>
      <c r="P87" s="620" t="s">
        <v>1006</v>
      </c>
      <c r="Q87" s="650">
        <v>0.11304347826086956</v>
      </c>
      <c r="R87" s="629">
        <v>0.47250000000000003</v>
      </c>
      <c r="S87" s="653">
        <v>1.05</v>
      </c>
      <c r="T87" s="620">
        <v>1230.5</v>
      </c>
      <c r="U87" s="620">
        <v>581.41125</v>
      </c>
      <c r="V87" s="654"/>
    </row>
    <row r="88" spans="1:22">
      <c r="A88" s="670"/>
      <c r="B88" s="16" t="s">
        <v>99</v>
      </c>
      <c r="C88" s="644">
        <v>293</v>
      </c>
      <c r="D88" s="644">
        <v>40</v>
      </c>
      <c r="E88" s="616" t="s">
        <v>1000</v>
      </c>
      <c r="F88" s="16" t="s">
        <v>15</v>
      </c>
      <c r="G88" s="645">
        <v>1</v>
      </c>
      <c r="H88" s="645"/>
      <c r="I88" s="645"/>
      <c r="J88" s="645">
        <v>0.5</v>
      </c>
      <c r="K88" s="645">
        <f t="shared" si="2"/>
        <v>1.5</v>
      </c>
      <c r="L88" s="612">
        <v>1</v>
      </c>
      <c r="M88" s="612"/>
      <c r="N88" s="612"/>
      <c r="O88" s="618">
        <f t="shared" si="3"/>
        <v>1</v>
      </c>
      <c r="P88" s="620" t="s">
        <v>1006</v>
      </c>
      <c r="Q88" s="650">
        <v>0.13651877133105803</v>
      </c>
      <c r="R88" s="629">
        <v>0.70350000000000013</v>
      </c>
      <c r="S88" s="653">
        <v>1.05</v>
      </c>
      <c r="T88" s="620">
        <v>1230.5</v>
      </c>
      <c r="U88" s="620">
        <v>865.6567500000001</v>
      </c>
      <c r="V88" s="654"/>
    </row>
    <row r="89" spans="1:22">
      <c r="A89" s="670"/>
      <c r="B89" s="16" t="s">
        <v>100</v>
      </c>
      <c r="C89" s="644">
        <v>137</v>
      </c>
      <c r="D89" s="644">
        <v>16</v>
      </c>
      <c r="E89" s="616" t="s">
        <v>1000</v>
      </c>
      <c r="F89" s="16" t="s">
        <v>15</v>
      </c>
      <c r="G89" s="645">
        <v>1</v>
      </c>
      <c r="H89" s="645"/>
      <c r="I89" s="645"/>
      <c r="J89" s="645">
        <v>0.5</v>
      </c>
      <c r="K89" s="645">
        <f t="shared" si="2"/>
        <v>1.5</v>
      </c>
      <c r="L89" s="612">
        <v>1</v>
      </c>
      <c r="M89" s="612"/>
      <c r="N89" s="612"/>
      <c r="O89" s="618">
        <f t="shared" si="3"/>
        <v>1</v>
      </c>
      <c r="P89" s="620" t="s">
        <v>1006</v>
      </c>
      <c r="Q89" s="650">
        <v>0.11678832116788321</v>
      </c>
      <c r="R89" s="629">
        <v>0.70350000000000013</v>
      </c>
      <c r="S89" s="653">
        <v>1.05</v>
      </c>
      <c r="T89" s="620">
        <v>1230.5</v>
      </c>
      <c r="U89" s="620">
        <v>865.6567500000001</v>
      </c>
      <c r="V89" s="654"/>
    </row>
    <row r="90" spans="1:22">
      <c r="A90" s="670"/>
      <c r="B90" s="16" t="s">
        <v>101</v>
      </c>
      <c r="C90" s="644">
        <v>245</v>
      </c>
      <c r="D90" s="644">
        <v>46</v>
      </c>
      <c r="E90" s="616" t="s">
        <v>1000</v>
      </c>
      <c r="F90" s="16" t="s">
        <v>15</v>
      </c>
      <c r="G90" s="645">
        <v>1</v>
      </c>
      <c r="H90" s="645"/>
      <c r="I90" s="645"/>
      <c r="J90" s="645">
        <v>0.5</v>
      </c>
      <c r="K90" s="645">
        <f t="shared" si="2"/>
        <v>1.5</v>
      </c>
      <c r="L90" s="612">
        <v>1</v>
      </c>
      <c r="M90" s="612"/>
      <c r="N90" s="612"/>
      <c r="O90" s="618">
        <f t="shared" si="3"/>
        <v>1</v>
      </c>
      <c r="P90" s="620" t="s">
        <v>1006</v>
      </c>
      <c r="Q90" s="650">
        <v>0.18775510204081633</v>
      </c>
      <c r="R90" s="629">
        <v>0.70350000000000013</v>
      </c>
      <c r="S90" s="653">
        <v>1.05</v>
      </c>
      <c r="T90" s="620">
        <v>1230.5</v>
      </c>
      <c r="U90" s="620">
        <v>865.6567500000001</v>
      </c>
      <c r="V90" s="654"/>
    </row>
    <row r="91" spans="1:22">
      <c r="A91" s="670"/>
      <c r="B91" s="16" t="s">
        <v>102</v>
      </c>
      <c r="C91" s="644">
        <v>253</v>
      </c>
      <c r="D91" s="644">
        <v>57</v>
      </c>
      <c r="E91" s="616" t="s">
        <v>1000</v>
      </c>
      <c r="F91" s="16" t="s">
        <v>15</v>
      </c>
      <c r="G91" s="645">
        <v>1</v>
      </c>
      <c r="H91" s="645"/>
      <c r="I91" s="645"/>
      <c r="J91" s="645">
        <v>0.5</v>
      </c>
      <c r="K91" s="645">
        <f t="shared" si="2"/>
        <v>1.5</v>
      </c>
      <c r="L91" s="612">
        <v>0.25</v>
      </c>
      <c r="M91" s="612"/>
      <c r="N91" s="612"/>
      <c r="O91" s="618">
        <f t="shared" si="3"/>
        <v>0.25</v>
      </c>
      <c r="P91" s="620" t="s">
        <v>1006</v>
      </c>
      <c r="Q91" s="650">
        <v>0.22529644268774704</v>
      </c>
      <c r="R91" s="629">
        <v>0.47250000000000003</v>
      </c>
      <c r="S91" s="653">
        <v>1.05</v>
      </c>
      <c r="T91" s="620">
        <v>1230.5</v>
      </c>
      <c r="U91" s="620">
        <v>581.41125</v>
      </c>
      <c r="V91" s="654"/>
    </row>
    <row r="92" spans="1:22">
      <c r="A92" s="642">
        <v>17</v>
      </c>
      <c r="B92" s="643" t="s">
        <v>10</v>
      </c>
      <c r="C92" s="642"/>
      <c r="D92" s="642"/>
      <c r="E92" s="642"/>
      <c r="F92" s="643"/>
      <c r="G92" s="645"/>
      <c r="H92" s="645"/>
      <c r="I92" s="645"/>
      <c r="J92" s="645"/>
      <c r="K92" s="645"/>
      <c r="L92" s="645"/>
      <c r="M92" s="645"/>
      <c r="N92" s="645"/>
      <c r="O92" s="618"/>
      <c r="P92" s="645"/>
      <c r="Q92" s="652"/>
      <c r="R92" s="629"/>
      <c r="S92" s="653"/>
      <c r="T92" s="620"/>
      <c r="U92" s="656">
        <v>12558.483</v>
      </c>
      <c r="V92" s="654"/>
    </row>
    <row r="93" spans="1:22">
      <c r="A93" s="670" t="s">
        <v>361</v>
      </c>
      <c r="B93" s="643" t="s">
        <v>103</v>
      </c>
      <c r="C93" s="513">
        <v>300</v>
      </c>
      <c r="D93" s="513">
        <v>57</v>
      </c>
      <c r="E93" s="616" t="s">
        <v>1000</v>
      </c>
      <c r="F93" s="16" t="s">
        <v>15</v>
      </c>
      <c r="G93" s="645">
        <v>1</v>
      </c>
      <c r="H93" s="645"/>
      <c r="I93" s="645"/>
      <c r="J93" s="645">
        <v>0.5</v>
      </c>
      <c r="K93" s="645">
        <f t="shared" si="2"/>
        <v>1.5</v>
      </c>
      <c r="L93" s="638">
        <v>1</v>
      </c>
      <c r="M93" s="553"/>
      <c r="N93" s="618"/>
      <c r="O93" s="618">
        <f t="shared" si="3"/>
        <v>1</v>
      </c>
      <c r="P93" s="620" t="s">
        <v>1006</v>
      </c>
      <c r="Q93" s="650">
        <v>0.19</v>
      </c>
      <c r="R93" s="629">
        <v>0.70350000000000013</v>
      </c>
      <c r="S93" s="653">
        <v>1.05</v>
      </c>
      <c r="T93" s="620">
        <v>1230.5</v>
      </c>
      <c r="U93" s="620">
        <v>865.6567500000001</v>
      </c>
      <c r="V93" s="654"/>
    </row>
    <row r="94" spans="1:22">
      <c r="A94" s="670"/>
      <c r="B94" s="643" t="s">
        <v>104</v>
      </c>
      <c r="C94" s="513">
        <v>303</v>
      </c>
      <c r="D94" s="513">
        <v>67</v>
      </c>
      <c r="E94" s="616" t="s">
        <v>1000</v>
      </c>
      <c r="F94" s="16" t="s">
        <v>15</v>
      </c>
      <c r="G94" s="645">
        <v>1</v>
      </c>
      <c r="H94" s="645"/>
      <c r="I94" s="645"/>
      <c r="J94" s="645">
        <v>0.5</v>
      </c>
      <c r="K94" s="645">
        <f t="shared" si="2"/>
        <v>1.5</v>
      </c>
      <c r="L94" s="638">
        <v>1</v>
      </c>
      <c r="M94" s="553"/>
      <c r="N94" s="618"/>
      <c r="O94" s="618">
        <f t="shared" si="3"/>
        <v>1</v>
      </c>
      <c r="P94" s="620" t="s">
        <v>1006</v>
      </c>
      <c r="Q94" s="650">
        <v>0.22112211221122113</v>
      </c>
      <c r="R94" s="629">
        <v>0.70350000000000013</v>
      </c>
      <c r="S94" s="653">
        <v>1.05</v>
      </c>
      <c r="T94" s="620">
        <v>1230.5</v>
      </c>
      <c r="U94" s="620">
        <v>865.6567500000001</v>
      </c>
      <c r="V94" s="654"/>
    </row>
    <row r="95" spans="1:22">
      <c r="A95" s="670"/>
      <c r="B95" s="643" t="s">
        <v>105</v>
      </c>
      <c r="C95" s="513">
        <v>281</v>
      </c>
      <c r="D95" s="513"/>
      <c r="E95" s="513"/>
      <c r="F95" s="643" t="s">
        <v>18</v>
      </c>
      <c r="G95" s="645">
        <v>1</v>
      </c>
      <c r="H95" s="645"/>
      <c r="I95" s="645"/>
      <c r="J95" s="645">
        <v>0.5</v>
      </c>
      <c r="K95" s="645">
        <f t="shared" si="2"/>
        <v>1.5</v>
      </c>
      <c r="L95" s="553"/>
      <c r="M95" s="638">
        <v>1</v>
      </c>
      <c r="N95" s="618"/>
      <c r="O95" s="618">
        <f t="shared" si="3"/>
        <v>1</v>
      </c>
      <c r="P95" s="620" t="s">
        <v>1006</v>
      </c>
      <c r="Q95" s="620"/>
      <c r="R95" s="629">
        <v>0.4</v>
      </c>
      <c r="S95" s="653">
        <v>1</v>
      </c>
      <c r="T95" s="620">
        <v>1230.5</v>
      </c>
      <c r="U95" s="620">
        <v>492.20000000000005</v>
      </c>
      <c r="V95" s="654"/>
    </row>
    <row r="96" spans="1:22">
      <c r="A96" s="670"/>
      <c r="B96" s="643" t="s">
        <v>106</v>
      </c>
      <c r="C96" s="513">
        <v>315</v>
      </c>
      <c r="D96" s="513"/>
      <c r="E96" s="513"/>
      <c r="F96" s="643" t="s">
        <v>18</v>
      </c>
      <c r="G96" s="645">
        <v>1</v>
      </c>
      <c r="H96" s="645"/>
      <c r="I96" s="645"/>
      <c r="J96" s="645">
        <v>0.5</v>
      </c>
      <c r="K96" s="645">
        <f t="shared" si="2"/>
        <v>1.5</v>
      </c>
      <c r="L96" s="553"/>
      <c r="M96" s="638">
        <v>1</v>
      </c>
      <c r="N96" s="618"/>
      <c r="O96" s="618">
        <f t="shared" si="3"/>
        <v>1</v>
      </c>
      <c r="P96" s="620" t="s">
        <v>1006</v>
      </c>
      <c r="Q96" s="620"/>
      <c r="R96" s="629">
        <v>0.4</v>
      </c>
      <c r="S96" s="653">
        <v>1</v>
      </c>
      <c r="T96" s="620">
        <v>1230.5</v>
      </c>
      <c r="U96" s="620">
        <v>492.20000000000005</v>
      </c>
      <c r="V96" s="654"/>
    </row>
    <row r="97" spans="1:22">
      <c r="A97" s="670"/>
      <c r="B97" s="643" t="s">
        <v>107</v>
      </c>
      <c r="C97" s="513">
        <v>146</v>
      </c>
      <c r="D97" s="513">
        <v>24</v>
      </c>
      <c r="E97" s="616" t="s">
        <v>1000</v>
      </c>
      <c r="F97" s="16" t="s">
        <v>15</v>
      </c>
      <c r="G97" s="645">
        <v>1</v>
      </c>
      <c r="H97" s="645"/>
      <c r="I97" s="645"/>
      <c r="J97" s="645">
        <v>0.5</v>
      </c>
      <c r="K97" s="645">
        <f t="shared" si="2"/>
        <v>1.5</v>
      </c>
      <c r="L97" s="638">
        <v>1</v>
      </c>
      <c r="M97" s="553"/>
      <c r="N97" s="618"/>
      <c r="O97" s="618">
        <f t="shared" si="3"/>
        <v>1</v>
      </c>
      <c r="P97" s="620" t="s">
        <v>1006</v>
      </c>
      <c r="Q97" s="650">
        <v>0.16438356164383561</v>
      </c>
      <c r="R97" s="629">
        <v>0.70350000000000013</v>
      </c>
      <c r="S97" s="653">
        <v>1.05</v>
      </c>
      <c r="T97" s="620">
        <v>1230.5</v>
      </c>
      <c r="U97" s="620">
        <v>865.6567500000001</v>
      </c>
      <c r="V97" s="654"/>
    </row>
    <row r="98" spans="1:22">
      <c r="A98" s="670"/>
      <c r="B98" s="643" t="s">
        <v>108</v>
      </c>
      <c r="C98" s="513">
        <v>109</v>
      </c>
      <c r="D98" s="513">
        <v>19</v>
      </c>
      <c r="E98" s="616" t="s">
        <v>1000</v>
      </c>
      <c r="F98" s="16" t="s">
        <v>15</v>
      </c>
      <c r="G98" s="645">
        <v>1</v>
      </c>
      <c r="H98" s="645"/>
      <c r="I98" s="645"/>
      <c r="J98" s="645">
        <v>0.5</v>
      </c>
      <c r="K98" s="645">
        <f t="shared" si="2"/>
        <v>1.5</v>
      </c>
      <c r="L98" s="638">
        <v>1</v>
      </c>
      <c r="M98" s="553"/>
      <c r="N98" s="618"/>
      <c r="O98" s="618">
        <f t="shared" si="3"/>
        <v>1</v>
      </c>
      <c r="P98" s="620" t="s">
        <v>1006</v>
      </c>
      <c r="Q98" s="650">
        <v>0.1743119266055046</v>
      </c>
      <c r="R98" s="629">
        <v>0.70350000000000013</v>
      </c>
      <c r="S98" s="653">
        <v>1.05</v>
      </c>
      <c r="T98" s="620">
        <v>1230.5</v>
      </c>
      <c r="U98" s="620">
        <v>865.6567500000001</v>
      </c>
      <c r="V98" s="654"/>
    </row>
    <row r="99" spans="1:22">
      <c r="A99" s="670"/>
      <c r="B99" s="643" t="s">
        <v>109</v>
      </c>
      <c r="C99" s="513">
        <v>412</v>
      </c>
      <c r="D99" s="513">
        <v>93</v>
      </c>
      <c r="E99" s="616" t="s">
        <v>1000</v>
      </c>
      <c r="F99" s="16" t="s">
        <v>15</v>
      </c>
      <c r="G99" s="645">
        <v>1</v>
      </c>
      <c r="H99" s="645"/>
      <c r="I99" s="645"/>
      <c r="J99" s="645">
        <v>0.5</v>
      </c>
      <c r="K99" s="645">
        <f t="shared" si="2"/>
        <v>1.5</v>
      </c>
      <c r="L99" s="638">
        <v>1</v>
      </c>
      <c r="M99" s="553"/>
      <c r="N99" s="618"/>
      <c r="O99" s="618">
        <f t="shared" si="3"/>
        <v>1</v>
      </c>
      <c r="P99" s="620" t="s">
        <v>1006</v>
      </c>
      <c r="Q99" s="650">
        <v>0.22572815533980584</v>
      </c>
      <c r="R99" s="629">
        <v>0.70350000000000013</v>
      </c>
      <c r="S99" s="653">
        <v>1.05</v>
      </c>
      <c r="T99" s="620">
        <v>1230.5</v>
      </c>
      <c r="U99" s="620">
        <v>865.6567500000001</v>
      </c>
      <c r="V99" s="654"/>
    </row>
    <row r="100" spans="1:22">
      <c r="A100" s="670"/>
      <c r="B100" s="643" t="s">
        <v>811</v>
      </c>
      <c r="C100" s="513">
        <v>160</v>
      </c>
      <c r="D100" s="513">
        <v>31</v>
      </c>
      <c r="E100" s="616" t="s">
        <v>1000</v>
      </c>
      <c r="F100" s="16" t="s">
        <v>15</v>
      </c>
      <c r="G100" s="645">
        <v>1</v>
      </c>
      <c r="H100" s="645"/>
      <c r="I100" s="645"/>
      <c r="J100" s="645">
        <v>0.5</v>
      </c>
      <c r="K100" s="645">
        <f t="shared" si="2"/>
        <v>1.5</v>
      </c>
      <c r="L100" s="638">
        <v>0.25</v>
      </c>
      <c r="M100" s="553"/>
      <c r="N100" s="618"/>
      <c r="O100" s="618">
        <f t="shared" si="3"/>
        <v>0.25</v>
      </c>
      <c r="P100" s="620" t="s">
        <v>1006</v>
      </c>
      <c r="Q100" s="650">
        <v>0.19375000000000001</v>
      </c>
      <c r="R100" s="629">
        <v>0.47250000000000003</v>
      </c>
      <c r="S100" s="653">
        <v>1.05</v>
      </c>
      <c r="T100" s="620">
        <v>1230.5</v>
      </c>
      <c r="U100" s="620">
        <v>581.41125</v>
      </c>
      <c r="V100" s="654"/>
    </row>
    <row r="101" spans="1:22">
      <c r="A101" s="670"/>
      <c r="B101" s="643" t="s">
        <v>956</v>
      </c>
      <c r="C101" s="513">
        <v>206</v>
      </c>
      <c r="D101" s="513">
        <v>38</v>
      </c>
      <c r="E101" s="616" t="s">
        <v>1000</v>
      </c>
      <c r="F101" s="16" t="s">
        <v>15</v>
      </c>
      <c r="G101" s="645">
        <v>1</v>
      </c>
      <c r="H101" s="645"/>
      <c r="I101" s="645"/>
      <c r="J101" s="645">
        <v>0.5</v>
      </c>
      <c r="K101" s="645">
        <f t="shared" si="2"/>
        <v>1.5</v>
      </c>
      <c r="L101" s="638">
        <v>0.25</v>
      </c>
      <c r="M101" s="553"/>
      <c r="N101" s="618"/>
      <c r="O101" s="618">
        <f t="shared" si="3"/>
        <v>0.25</v>
      </c>
      <c r="P101" s="620" t="s">
        <v>1006</v>
      </c>
      <c r="Q101" s="650">
        <v>0.18446601941747573</v>
      </c>
      <c r="R101" s="629">
        <v>0.47250000000000003</v>
      </c>
      <c r="S101" s="653">
        <v>1.05</v>
      </c>
      <c r="T101" s="620">
        <v>1230.5</v>
      </c>
      <c r="U101" s="620">
        <v>581.41125</v>
      </c>
      <c r="V101" s="654"/>
    </row>
    <row r="102" spans="1:22">
      <c r="A102" s="670"/>
      <c r="B102" s="643" t="s">
        <v>957</v>
      </c>
      <c r="C102" s="513">
        <v>177</v>
      </c>
      <c r="D102" s="513">
        <v>33</v>
      </c>
      <c r="E102" s="616" t="s">
        <v>1000</v>
      </c>
      <c r="F102" s="16" t="s">
        <v>15</v>
      </c>
      <c r="G102" s="645">
        <v>1</v>
      </c>
      <c r="H102" s="645"/>
      <c r="I102" s="645"/>
      <c r="J102" s="645">
        <v>0.5</v>
      </c>
      <c r="K102" s="645">
        <f t="shared" si="2"/>
        <v>1.5</v>
      </c>
      <c r="L102" s="638">
        <v>0.25</v>
      </c>
      <c r="M102" s="553"/>
      <c r="N102" s="618"/>
      <c r="O102" s="618">
        <f t="shared" si="3"/>
        <v>0.25</v>
      </c>
      <c r="P102" s="620" t="s">
        <v>1006</v>
      </c>
      <c r="Q102" s="650">
        <v>0.1864406779661017</v>
      </c>
      <c r="R102" s="629">
        <v>0.47250000000000003</v>
      </c>
      <c r="S102" s="653">
        <v>1.05</v>
      </c>
      <c r="T102" s="620">
        <v>1230.5</v>
      </c>
      <c r="U102" s="620">
        <v>581.41125</v>
      </c>
      <c r="V102" s="654"/>
    </row>
    <row r="103" spans="1:22">
      <c r="A103" s="642">
        <v>10</v>
      </c>
      <c r="B103" s="643" t="s">
        <v>10</v>
      </c>
      <c r="C103" s="642"/>
      <c r="D103" s="642"/>
      <c r="E103" s="642"/>
      <c r="F103" s="643"/>
      <c r="G103" s="645"/>
      <c r="H103" s="645"/>
      <c r="I103" s="645"/>
      <c r="J103" s="645"/>
      <c r="K103" s="645"/>
      <c r="L103" s="645"/>
      <c r="M103" s="645"/>
      <c r="N103" s="645"/>
      <c r="O103" s="618"/>
      <c r="P103" s="645"/>
      <c r="Q103" s="652"/>
      <c r="R103" s="629"/>
      <c r="S103" s="653"/>
      <c r="T103" s="620"/>
      <c r="U103" s="656">
        <v>7056.9175000000005</v>
      </c>
      <c r="V103" s="654"/>
    </row>
    <row r="104" spans="1:22">
      <c r="A104" s="670" t="s">
        <v>110</v>
      </c>
      <c r="B104" s="165" t="s">
        <v>111</v>
      </c>
      <c r="C104" s="525">
        <v>34</v>
      </c>
      <c r="D104" s="525">
        <v>1</v>
      </c>
      <c r="E104" s="616" t="s">
        <v>1000</v>
      </c>
      <c r="F104" s="617" t="s">
        <v>15</v>
      </c>
      <c r="G104" s="645">
        <v>1</v>
      </c>
      <c r="H104" s="645"/>
      <c r="I104" s="645"/>
      <c r="J104" s="645">
        <v>0.5</v>
      </c>
      <c r="K104" s="645">
        <f t="shared" si="2"/>
        <v>1.5</v>
      </c>
      <c r="L104" s="639">
        <v>0.25</v>
      </c>
      <c r="M104" s="619"/>
      <c r="N104" s="618"/>
      <c r="O104" s="618">
        <f t="shared" si="3"/>
        <v>0.25</v>
      </c>
      <c r="P104" s="620" t="s">
        <v>1006</v>
      </c>
      <c r="Q104" s="650">
        <v>2.9411764705882353E-2</v>
      </c>
      <c r="R104" s="629">
        <f>0.3*S104</f>
        <v>0.30299999999999999</v>
      </c>
      <c r="S104" s="653">
        <v>1.01</v>
      </c>
      <c r="T104" s="620">
        <v>1230.5</v>
      </c>
      <c r="U104" s="620">
        <v>372.8415</v>
      </c>
      <c r="V104" s="654"/>
    </row>
    <row r="105" spans="1:22">
      <c r="A105" s="670"/>
      <c r="B105" s="165" t="s">
        <v>809</v>
      </c>
      <c r="C105" s="525">
        <v>290</v>
      </c>
      <c r="D105" s="525"/>
      <c r="E105" s="525"/>
      <c r="F105" s="617" t="s">
        <v>18</v>
      </c>
      <c r="G105" s="645">
        <v>1</v>
      </c>
      <c r="H105" s="645"/>
      <c r="I105" s="645"/>
      <c r="J105" s="645">
        <v>0.5</v>
      </c>
      <c r="K105" s="645">
        <f t="shared" si="2"/>
        <v>1.5</v>
      </c>
      <c r="L105" s="619"/>
      <c r="M105" s="639">
        <v>0.25</v>
      </c>
      <c r="N105" s="618"/>
      <c r="O105" s="618">
        <f t="shared" si="3"/>
        <v>0.25</v>
      </c>
      <c r="P105" s="620" t="s">
        <v>1006</v>
      </c>
      <c r="Q105" s="620"/>
      <c r="R105" s="629">
        <v>0.4</v>
      </c>
      <c r="S105" s="653">
        <v>1</v>
      </c>
      <c r="T105" s="620">
        <v>1230.5</v>
      </c>
      <c r="U105" s="620">
        <v>492.20000000000005</v>
      </c>
      <c r="V105" s="654"/>
    </row>
    <row r="106" spans="1:22">
      <c r="A106" s="670"/>
      <c r="B106" s="165" t="s">
        <v>810</v>
      </c>
      <c r="C106" s="525">
        <v>206</v>
      </c>
      <c r="D106" s="525">
        <v>8</v>
      </c>
      <c r="E106" s="616" t="s">
        <v>1000</v>
      </c>
      <c r="F106" s="617" t="s">
        <v>15</v>
      </c>
      <c r="G106" s="645">
        <v>1</v>
      </c>
      <c r="H106" s="645"/>
      <c r="I106" s="645"/>
      <c r="J106" s="645">
        <v>0.5</v>
      </c>
      <c r="K106" s="645">
        <f t="shared" si="2"/>
        <v>1.5</v>
      </c>
      <c r="L106" s="619">
        <v>0.25</v>
      </c>
      <c r="M106" s="619"/>
      <c r="N106" s="618"/>
      <c r="O106" s="618">
        <f t="shared" si="3"/>
        <v>0.25</v>
      </c>
      <c r="P106" s="620" t="s">
        <v>1006</v>
      </c>
      <c r="Q106" s="650">
        <v>3.8834951456310676E-2</v>
      </c>
      <c r="R106" s="629">
        <v>0.45450000000000002</v>
      </c>
      <c r="S106" s="653">
        <v>1.01</v>
      </c>
      <c r="T106" s="620">
        <v>1230.5</v>
      </c>
      <c r="U106" s="620">
        <v>559.26224999999999</v>
      </c>
      <c r="V106" s="654"/>
    </row>
    <row r="107" spans="1:22">
      <c r="A107" s="670"/>
      <c r="B107" s="165" t="s">
        <v>811</v>
      </c>
      <c r="C107" s="525">
        <v>95</v>
      </c>
      <c r="D107" s="525">
        <v>29</v>
      </c>
      <c r="E107" s="616" t="s">
        <v>1000</v>
      </c>
      <c r="F107" s="617" t="s">
        <v>15</v>
      </c>
      <c r="G107" s="645">
        <v>1</v>
      </c>
      <c r="H107" s="645"/>
      <c r="I107" s="645"/>
      <c r="J107" s="645">
        <v>0.5</v>
      </c>
      <c r="K107" s="645">
        <f t="shared" si="2"/>
        <v>1.5</v>
      </c>
      <c r="L107" s="619">
        <v>0.25</v>
      </c>
      <c r="M107" s="619"/>
      <c r="N107" s="618"/>
      <c r="O107" s="618">
        <f t="shared" si="3"/>
        <v>0.25</v>
      </c>
      <c r="P107" s="620" t="s">
        <v>1006</v>
      </c>
      <c r="Q107" s="650">
        <v>0.30526315789473685</v>
      </c>
      <c r="R107" s="629">
        <v>0.315</v>
      </c>
      <c r="S107" s="653">
        <v>1.05</v>
      </c>
      <c r="T107" s="620">
        <v>1230.5</v>
      </c>
      <c r="U107" s="620">
        <v>387.60750000000002</v>
      </c>
      <c r="V107" s="654"/>
    </row>
    <row r="108" spans="1:22">
      <c r="A108" s="670"/>
      <c r="B108" s="165" t="s">
        <v>812</v>
      </c>
      <c r="C108" s="525">
        <v>440</v>
      </c>
      <c r="D108" s="525"/>
      <c r="E108" s="525"/>
      <c r="F108" s="617" t="s">
        <v>18</v>
      </c>
      <c r="G108" s="645">
        <v>1</v>
      </c>
      <c r="H108" s="645"/>
      <c r="I108" s="645"/>
      <c r="J108" s="645">
        <v>0.5</v>
      </c>
      <c r="K108" s="645">
        <f t="shared" si="2"/>
        <v>1.5</v>
      </c>
      <c r="L108" s="619"/>
      <c r="M108" s="639">
        <v>0.25</v>
      </c>
      <c r="N108" s="618"/>
      <c r="O108" s="618">
        <f t="shared" si="3"/>
        <v>0.25</v>
      </c>
      <c r="P108" s="620" t="s">
        <v>1006</v>
      </c>
      <c r="Q108" s="620"/>
      <c r="R108" s="629">
        <v>0.4</v>
      </c>
      <c r="S108" s="653">
        <v>1</v>
      </c>
      <c r="T108" s="620">
        <v>1230.5</v>
      </c>
      <c r="U108" s="620">
        <v>492.20000000000005</v>
      </c>
      <c r="V108" s="654"/>
    </row>
    <row r="109" spans="1:22">
      <c r="A109" s="670"/>
      <c r="B109" s="165" t="s">
        <v>813</v>
      </c>
      <c r="C109" s="525">
        <v>735</v>
      </c>
      <c r="D109" s="525">
        <v>72</v>
      </c>
      <c r="E109" s="616" t="s">
        <v>1000</v>
      </c>
      <c r="F109" s="617" t="s">
        <v>15</v>
      </c>
      <c r="G109" s="645">
        <v>1</v>
      </c>
      <c r="H109" s="645"/>
      <c r="I109" s="645"/>
      <c r="J109" s="645">
        <v>0.5</v>
      </c>
      <c r="K109" s="645">
        <f t="shared" si="2"/>
        <v>1.5</v>
      </c>
      <c r="L109" s="639">
        <v>0.25</v>
      </c>
      <c r="M109" s="619"/>
      <c r="N109" s="618"/>
      <c r="O109" s="618">
        <f t="shared" si="3"/>
        <v>0.25</v>
      </c>
      <c r="P109" s="620" t="s">
        <v>1006</v>
      </c>
      <c r="Q109" s="650">
        <v>9.7959183673469383E-2</v>
      </c>
      <c r="R109" s="629">
        <v>0.47250000000000003</v>
      </c>
      <c r="S109" s="653">
        <v>1.05</v>
      </c>
      <c r="T109" s="620">
        <v>1230.5</v>
      </c>
      <c r="U109" s="620">
        <v>581.41125</v>
      </c>
      <c r="V109" s="654"/>
    </row>
    <row r="110" spans="1:22">
      <c r="A110" s="670"/>
      <c r="B110" s="165" t="s">
        <v>74</v>
      </c>
      <c r="C110" s="525">
        <v>473</v>
      </c>
      <c r="D110" s="525">
        <v>39</v>
      </c>
      <c r="E110" s="616" t="s">
        <v>1000</v>
      </c>
      <c r="F110" s="617" t="s">
        <v>15</v>
      </c>
      <c r="G110" s="645">
        <v>1</v>
      </c>
      <c r="H110" s="645"/>
      <c r="I110" s="645"/>
      <c r="J110" s="645">
        <v>0.5</v>
      </c>
      <c r="K110" s="645">
        <f t="shared" si="2"/>
        <v>1.5</v>
      </c>
      <c r="L110" s="639">
        <v>0.25</v>
      </c>
      <c r="M110" s="619"/>
      <c r="N110" s="618"/>
      <c r="O110" s="618">
        <f t="shared" si="3"/>
        <v>0.25</v>
      </c>
      <c r="P110" s="620" t="s">
        <v>1006</v>
      </c>
      <c r="Q110" s="650">
        <v>8.2452431289640596E-2</v>
      </c>
      <c r="R110" s="629">
        <v>0.45450000000000002</v>
      </c>
      <c r="S110" s="653">
        <v>1.01</v>
      </c>
      <c r="T110" s="620">
        <v>1230.5</v>
      </c>
      <c r="U110" s="620">
        <v>559.26224999999999</v>
      </c>
      <c r="V110" s="654"/>
    </row>
    <row r="111" spans="1:22">
      <c r="A111" s="670"/>
      <c r="B111" s="165" t="s">
        <v>112</v>
      </c>
      <c r="C111" s="525">
        <v>592</v>
      </c>
      <c r="D111" s="525"/>
      <c r="E111" s="525"/>
      <c r="F111" s="617" t="s">
        <v>18</v>
      </c>
      <c r="G111" s="645">
        <v>1</v>
      </c>
      <c r="H111" s="645"/>
      <c r="I111" s="645"/>
      <c r="J111" s="645">
        <v>0.5</v>
      </c>
      <c r="K111" s="645">
        <f t="shared" si="2"/>
        <v>1.5</v>
      </c>
      <c r="L111" s="619"/>
      <c r="M111" s="639">
        <v>1</v>
      </c>
      <c r="N111" s="618"/>
      <c r="O111" s="618">
        <f t="shared" si="3"/>
        <v>1</v>
      </c>
      <c r="P111" s="620" t="s">
        <v>1006</v>
      </c>
      <c r="Q111" s="620"/>
      <c r="R111" s="629">
        <v>0.4</v>
      </c>
      <c r="S111" s="653">
        <v>1</v>
      </c>
      <c r="T111" s="620">
        <v>1230.5</v>
      </c>
      <c r="U111" s="620">
        <v>492.20000000000005</v>
      </c>
      <c r="V111" s="654"/>
    </row>
    <row r="112" spans="1:22">
      <c r="A112" s="670"/>
      <c r="B112" s="165" t="s">
        <v>113</v>
      </c>
      <c r="C112" s="525">
        <v>378</v>
      </c>
      <c r="D112" s="525">
        <v>30</v>
      </c>
      <c r="E112" s="616" t="s">
        <v>1000</v>
      </c>
      <c r="F112" s="617" t="s">
        <v>15</v>
      </c>
      <c r="G112" s="645">
        <v>1</v>
      </c>
      <c r="H112" s="645"/>
      <c r="I112" s="645"/>
      <c r="J112" s="645">
        <v>0.5</v>
      </c>
      <c r="K112" s="645">
        <f t="shared" si="2"/>
        <v>1.5</v>
      </c>
      <c r="L112" s="639">
        <v>1</v>
      </c>
      <c r="M112" s="619"/>
      <c r="N112" s="618"/>
      <c r="O112" s="618">
        <f t="shared" si="3"/>
        <v>1</v>
      </c>
      <c r="P112" s="620" t="s">
        <v>1006</v>
      </c>
      <c r="Q112" s="650">
        <v>7.9365079365079361E-2</v>
      </c>
      <c r="R112" s="629">
        <v>0.67670000000000008</v>
      </c>
      <c r="S112" s="653">
        <v>1.01</v>
      </c>
      <c r="T112" s="620">
        <v>1230.5</v>
      </c>
      <c r="U112" s="620">
        <v>832.67935000000011</v>
      </c>
      <c r="V112" s="654"/>
    </row>
    <row r="113" spans="1:22">
      <c r="A113" s="670"/>
      <c r="B113" s="165" t="s">
        <v>114</v>
      </c>
      <c r="C113" s="525">
        <v>469</v>
      </c>
      <c r="D113" s="525">
        <v>56</v>
      </c>
      <c r="E113" s="616" t="s">
        <v>1000</v>
      </c>
      <c r="F113" s="617" t="s">
        <v>15</v>
      </c>
      <c r="G113" s="645">
        <v>1</v>
      </c>
      <c r="H113" s="645"/>
      <c r="I113" s="645"/>
      <c r="J113" s="645">
        <v>0.5</v>
      </c>
      <c r="K113" s="645">
        <f t="shared" si="2"/>
        <v>1.5</v>
      </c>
      <c r="L113" s="639">
        <v>1</v>
      </c>
      <c r="M113" s="619"/>
      <c r="N113" s="618"/>
      <c r="O113" s="618">
        <f t="shared" si="3"/>
        <v>1</v>
      </c>
      <c r="P113" s="620" t="s">
        <v>1006</v>
      </c>
      <c r="Q113" s="650">
        <v>0.11940298507462686</v>
      </c>
      <c r="R113" s="629">
        <v>0.70350000000000013</v>
      </c>
      <c r="S113" s="653">
        <v>1.05</v>
      </c>
      <c r="T113" s="620">
        <v>1230.5</v>
      </c>
      <c r="U113" s="620">
        <v>865.6567500000001</v>
      </c>
      <c r="V113" s="654"/>
    </row>
    <row r="114" spans="1:22">
      <c r="A114" s="670"/>
      <c r="B114" s="165" t="s">
        <v>814</v>
      </c>
      <c r="C114" s="525">
        <v>173</v>
      </c>
      <c r="D114" s="525">
        <v>37</v>
      </c>
      <c r="E114" s="616" t="s">
        <v>1000</v>
      </c>
      <c r="F114" s="617" t="s">
        <v>15</v>
      </c>
      <c r="G114" s="645">
        <v>1</v>
      </c>
      <c r="H114" s="645"/>
      <c r="I114" s="645"/>
      <c r="J114" s="645">
        <v>0.5</v>
      </c>
      <c r="K114" s="645">
        <f t="shared" si="2"/>
        <v>1.5</v>
      </c>
      <c r="L114" s="639">
        <v>0.25</v>
      </c>
      <c r="M114" s="619"/>
      <c r="N114" s="618"/>
      <c r="O114" s="618">
        <f t="shared" si="3"/>
        <v>0.25</v>
      </c>
      <c r="P114" s="620" t="s">
        <v>1006</v>
      </c>
      <c r="Q114" s="650">
        <v>0.2138728323699422</v>
      </c>
      <c r="R114" s="629">
        <v>0.47250000000000003</v>
      </c>
      <c r="S114" s="653">
        <v>1.05</v>
      </c>
      <c r="T114" s="620">
        <v>1230.5</v>
      </c>
      <c r="U114" s="620">
        <v>581.41125</v>
      </c>
      <c r="V114" s="654"/>
    </row>
    <row r="115" spans="1:22">
      <c r="A115" s="670"/>
      <c r="B115" s="165" t="s">
        <v>115</v>
      </c>
      <c r="C115" s="525">
        <v>168</v>
      </c>
      <c r="D115" s="525">
        <v>15</v>
      </c>
      <c r="E115" s="616" t="s">
        <v>1000</v>
      </c>
      <c r="F115" s="617" t="s">
        <v>15</v>
      </c>
      <c r="G115" s="645">
        <v>1</v>
      </c>
      <c r="H115" s="645"/>
      <c r="I115" s="645"/>
      <c r="J115" s="645">
        <v>0.5</v>
      </c>
      <c r="K115" s="645">
        <f t="shared" si="2"/>
        <v>1.5</v>
      </c>
      <c r="L115" s="639">
        <v>0.25</v>
      </c>
      <c r="M115" s="619"/>
      <c r="N115" s="618"/>
      <c r="O115" s="618">
        <f t="shared" si="3"/>
        <v>0.25</v>
      </c>
      <c r="P115" s="620" t="s">
        <v>1006</v>
      </c>
      <c r="Q115" s="650">
        <v>8.9285714285714288E-2</v>
      </c>
      <c r="R115" s="629">
        <v>0.45450000000000002</v>
      </c>
      <c r="S115" s="653">
        <v>1.01</v>
      </c>
      <c r="T115" s="620">
        <v>1230.5</v>
      </c>
      <c r="U115" s="620">
        <v>559.26224999999999</v>
      </c>
      <c r="V115" s="654"/>
    </row>
    <row r="116" spans="1:22">
      <c r="A116" s="670"/>
      <c r="B116" s="165" t="s">
        <v>116</v>
      </c>
      <c r="C116" s="525">
        <v>209</v>
      </c>
      <c r="D116" s="525">
        <v>30</v>
      </c>
      <c r="E116" s="616" t="s">
        <v>1000</v>
      </c>
      <c r="F116" s="617" t="s">
        <v>15</v>
      </c>
      <c r="G116" s="645">
        <v>1</v>
      </c>
      <c r="H116" s="645"/>
      <c r="I116" s="645"/>
      <c r="J116" s="645">
        <v>0.5</v>
      </c>
      <c r="K116" s="645">
        <f t="shared" si="2"/>
        <v>1.5</v>
      </c>
      <c r="L116" s="639">
        <v>1</v>
      </c>
      <c r="M116" s="619"/>
      <c r="N116" s="618"/>
      <c r="O116" s="618">
        <f t="shared" si="3"/>
        <v>1</v>
      </c>
      <c r="P116" s="620" t="s">
        <v>1006</v>
      </c>
      <c r="Q116" s="650">
        <v>0.14354066985645933</v>
      </c>
      <c r="R116" s="629">
        <v>0.70350000000000013</v>
      </c>
      <c r="S116" s="653">
        <v>1.05</v>
      </c>
      <c r="T116" s="620">
        <v>1230.5</v>
      </c>
      <c r="U116" s="620">
        <v>865.6567500000001</v>
      </c>
      <c r="V116" s="654"/>
    </row>
    <row r="117" spans="1:22">
      <c r="A117" s="670"/>
      <c r="B117" s="165" t="s">
        <v>118</v>
      </c>
      <c r="C117" s="525">
        <v>411</v>
      </c>
      <c r="D117" s="525">
        <v>87</v>
      </c>
      <c r="E117" s="616" t="s">
        <v>1000</v>
      </c>
      <c r="F117" s="617" t="s">
        <v>15</v>
      </c>
      <c r="G117" s="645">
        <v>1</v>
      </c>
      <c r="H117" s="645"/>
      <c r="I117" s="645"/>
      <c r="J117" s="645">
        <v>0.5</v>
      </c>
      <c r="K117" s="645">
        <f t="shared" si="2"/>
        <v>1.5</v>
      </c>
      <c r="L117" s="639">
        <v>1</v>
      </c>
      <c r="M117" s="619"/>
      <c r="N117" s="618"/>
      <c r="O117" s="618">
        <f t="shared" si="3"/>
        <v>1</v>
      </c>
      <c r="P117" s="620" t="s">
        <v>1006</v>
      </c>
      <c r="Q117" s="650">
        <v>0.21167883211678831</v>
      </c>
      <c r="R117" s="629">
        <v>0.70350000000000013</v>
      </c>
      <c r="S117" s="653">
        <v>1.05</v>
      </c>
      <c r="T117" s="620">
        <v>1230.5</v>
      </c>
      <c r="U117" s="620">
        <v>865.6567500000001</v>
      </c>
      <c r="V117" s="654"/>
    </row>
    <row r="118" spans="1:22">
      <c r="A118" s="670"/>
      <c r="B118" s="165" t="s">
        <v>119</v>
      </c>
      <c r="C118" s="525">
        <v>242</v>
      </c>
      <c r="D118" s="525">
        <v>32</v>
      </c>
      <c r="E118" s="616" t="s">
        <v>1000</v>
      </c>
      <c r="F118" s="617" t="s">
        <v>15</v>
      </c>
      <c r="G118" s="645">
        <v>1</v>
      </c>
      <c r="H118" s="645"/>
      <c r="I118" s="645"/>
      <c r="J118" s="645">
        <v>0.5</v>
      </c>
      <c r="K118" s="645">
        <f t="shared" si="2"/>
        <v>1.5</v>
      </c>
      <c r="L118" s="639">
        <v>0.25</v>
      </c>
      <c r="M118" s="619"/>
      <c r="N118" s="618"/>
      <c r="O118" s="618">
        <f t="shared" si="3"/>
        <v>0.25</v>
      </c>
      <c r="P118" s="620" t="s">
        <v>1006</v>
      </c>
      <c r="Q118" s="650">
        <v>0.13223140495867769</v>
      </c>
      <c r="R118" s="629">
        <v>0.47250000000000003</v>
      </c>
      <c r="S118" s="653">
        <v>1.05</v>
      </c>
      <c r="T118" s="620">
        <v>1230.5</v>
      </c>
      <c r="U118" s="620">
        <v>581.41125</v>
      </c>
      <c r="V118" s="654"/>
    </row>
    <row r="119" spans="1:22">
      <c r="A119" s="670"/>
      <c r="B119" s="165" t="s">
        <v>120</v>
      </c>
      <c r="C119" s="525">
        <v>185</v>
      </c>
      <c r="D119" s="525">
        <v>22</v>
      </c>
      <c r="E119" s="616" t="s">
        <v>1000</v>
      </c>
      <c r="F119" s="620" t="s">
        <v>15</v>
      </c>
      <c r="G119" s="645">
        <v>1</v>
      </c>
      <c r="H119" s="645"/>
      <c r="I119" s="645"/>
      <c r="J119" s="645">
        <v>0.5</v>
      </c>
      <c r="K119" s="645">
        <f t="shared" si="2"/>
        <v>1.5</v>
      </c>
      <c r="L119" s="639">
        <v>1</v>
      </c>
      <c r="M119" s="619"/>
      <c r="N119" s="618"/>
      <c r="O119" s="618">
        <f t="shared" si="3"/>
        <v>1</v>
      </c>
      <c r="P119" s="620" t="s">
        <v>1006</v>
      </c>
      <c r="Q119" s="650">
        <v>0.11891891891891893</v>
      </c>
      <c r="R119" s="629">
        <v>0.70350000000000013</v>
      </c>
      <c r="S119" s="653">
        <v>1.05</v>
      </c>
      <c r="T119" s="620">
        <v>1230.5</v>
      </c>
      <c r="U119" s="620">
        <v>865.6567500000001</v>
      </c>
      <c r="V119" s="654"/>
    </row>
    <row r="120" spans="1:22">
      <c r="A120" s="670"/>
      <c r="B120" s="165" t="s">
        <v>121</v>
      </c>
      <c r="C120" s="525">
        <v>320</v>
      </c>
      <c r="D120" s="525">
        <v>43</v>
      </c>
      <c r="E120" s="616" t="s">
        <v>1000</v>
      </c>
      <c r="F120" s="620" t="s">
        <v>15</v>
      </c>
      <c r="G120" s="645">
        <v>1</v>
      </c>
      <c r="H120" s="645"/>
      <c r="I120" s="645"/>
      <c r="J120" s="645">
        <v>0.5</v>
      </c>
      <c r="K120" s="645">
        <f t="shared" si="2"/>
        <v>1.5</v>
      </c>
      <c r="L120" s="639">
        <v>1</v>
      </c>
      <c r="M120" s="619"/>
      <c r="N120" s="618"/>
      <c r="O120" s="618">
        <f t="shared" si="3"/>
        <v>1</v>
      </c>
      <c r="P120" s="620" t="s">
        <v>1006</v>
      </c>
      <c r="Q120" s="650">
        <v>0.13437499999999999</v>
      </c>
      <c r="R120" s="629">
        <v>0.70350000000000013</v>
      </c>
      <c r="S120" s="653">
        <v>1.05</v>
      </c>
      <c r="T120" s="620">
        <v>1230.5</v>
      </c>
      <c r="U120" s="620">
        <v>865.6567500000001</v>
      </c>
      <c r="V120" s="654"/>
    </row>
    <row r="121" spans="1:22">
      <c r="A121" s="670"/>
      <c r="B121" s="165" t="s">
        <v>122</v>
      </c>
      <c r="C121" s="525">
        <v>495</v>
      </c>
      <c r="D121" s="525">
        <v>117</v>
      </c>
      <c r="E121" s="616" t="s">
        <v>1000</v>
      </c>
      <c r="F121" s="620" t="s">
        <v>15</v>
      </c>
      <c r="G121" s="645">
        <v>1</v>
      </c>
      <c r="H121" s="645"/>
      <c r="I121" s="645"/>
      <c r="J121" s="645">
        <v>0.5</v>
      </c>
      <c r="K121" s="645">
        <f t="shared" si="2"/>
        <v>1.5</v>
      </c>
      <c r="L121" s="639">
        <v>1</v>
      </c>
      <c r="M121" s="619"/>
      <c r="N121" s="618"/>
      <c r="O121" s="618">
        <f t="shared" si="3"/>
        <v>1</v>
      </c>
      <c r="P121" s="620" t="s">
        <v>1006</v>
      </c>
      <c r="Q121" s="650">
        <v>0.23636363636363636</v>
      </c>
      <c r="R121" s="629">
        <v>0.70350000000000013</v>
      </c>
      <c r="S121" s="653">
        <v>1.05</v>
      </c>
      <c r="T121" s="620">
        <v>1230.5</v>
      </c>
      <c r="U121" s="620">
        <v>865.6567500000001</v>
      </c>
      <c r="V121" s="654"/>
    </row>
    <row r="122" spans="1:22">
      <c r="A122" s="642">
        <v>18</v>
      </c>
      <c r="B122" s="643" t="s">
        <v>10</v>
      </c>
      <c r="C122" s="642"/>
      <c r="D122" s="642"/>
      <c r="E122" s="642"/>
      <c r="F122" s="643"/>
      <c r="G122" s="645"/>
      <c r="H122" s="645"/>
      <c r="I122" s="645"/>
      <c r="J122" s="645"/>
      <c r="K122" s="645"/>
      <c r="L122" s="645"/>
      <c r="M122" s="645"/>
      <c r="N122" s="645"/>
      <c r="O122" s="618"/>
      <c r="P122" s="645"/>
      <c r="Q122" s="652"/>
      <c r="R122" s="629"/>
      <c r="S122" s="653"/>
      <c r="T122" s="620"/>
      <c r="U122" s="656">
        <v>11685.689350000001</v>
      </c>
      <c r="V122" s="654"/>
    </row>
    <row r="123" spans="1:22">
      <c r="A123" s="677" t="s">
        <v>123</v>
      </c>
      <c r="B123" s="613" t="s">
        <v>124</v>
      </c>
      <c r="C123" s="610">
        <v>258</v>
      </c>
      <c r="D123" s="610">
        <v>51</v>
      </c>
      <c r="E123" s="616" t="s">
        <v>1000</v>
      </c>
      <c r="F123" s="617" t="s">
        <v>15</v>
      </c>
      <c r="G123" s="645">
        <v>1</v>
      </c>
      <c r="H123" s="645"/>
      <c r="I123" s="645"/>
      <c r="J123" s="645">
        <v>0.5</v>
      </c>
      <c r="K123" s="645">
        <f t="shared" si="2"/>
        <v>1.5</v>
      </c>
      <c r="L123" s="618">
        <v>1</v>
      </c>
      <c r="M123" s="618"/>
      <c r="N123" s="618"/>
      <c r="O123" s="618">
        <f t="shared" si="3"/>
        <v>1</v>
      </c>
      <c r="P123" s="620" t="s">
        <v>1006</v>
      </c>
      <c r="Q123" s="650">
        <v>0.19767441860465115</v>
      </c>
      <c r="R123" s="629">
        <v>0.70350000000000013</v>
      </c>
      <c r="S123" s="653">
        <v>1.05</v>
      </c>
      <c r="T123" s="620">
        <v>1230.5</v>
      </c>
      <c r="U123" s="620">
        <v>865.6567500000001</v>
      </c>
      <c r="V123" s="654"/>
    </row>
    <row r="124" spans="1:22">
      <c r="A124" s="677"/>
      <c r="B124" s="613" t="s">
        <v>125</v>
      </c>
      <c r="C124" s="610">
        <v>516</v>
      </c>
      <c r="D124" s="610">
        <v>120</v>
      </c>
      <c r="E124" s="616" t="s">
        <v>1000</v>
      </c>
      <c r="F124" s="617" t="s">
        <v>15</v>
      </c>
      <c r="G124" s="645">
        <v>1</v>
      </c>
      <c r="H124" s="645"/>
      <c r="I124" s="645"/>
      <c r="J124" s="645">
        <v>0.5</v>
      </c>
      <c r="K124" s="645">
        <f t="shared" si="2"/>
        <v>1.5</v>
      </c>
      <c r="L124" s="618">
        <v>1</v>
      </c>
      <c r="M124" s="618"/>
      <c r="N124" s="618"/>
      <c r="O124" s="618">
        <f t="shared" si="3"/>
        <v>1</v>
      </c>
      <c r="P124" s="620" t="s">
        <v>1006</v>
      </c>
      <c r="Q124" s="650">
        <v>0.23255813953488372</v>
      </c>
      <c r="R124" s="629">
        <v>0.70350000000000013</v>
      </c>
      <c r="S124" s="653">
        <v>1.05</v>
      </c>
      <c r="T124" s="620">
        <v>1230.5</v>
      </c>
      <c r="U124" s="620">
        <v>865.6567500000001</v>
      </c>
      <c r="V124" s="654"/>
    </row>
    <row r="125" spans="1:22">
      <c r="A125" s="677"/>
      <c r="B125" s="613" t="s">
        <v>362</v>
      </c>
      <c r="C125" s="610">
        <v>315</v>
      </c>
      <c r="D125" s="610">
        <v>80</v>
      </c>
      <c r="E125" s="616" t="s">
        <v>1000</v>
      </c>
      <c r="F125" s="617" t="s">
        <v>15</v>
      </c>
      <c r="G125" s="645">
        <v>1</v>
      </c>
      <c r="H125" s="645"/>
      <c r="I125" s="645"/>
      <c r="J125" s="645">
        <v>0.5</v>
      </c>
      <c r="K125" s="645">
        <f t="shared" si="2"/>
        <v>1.5</v>
      </c>
      <c r="L125" s="643">
        <v>0.5</v>
      </c>
      <c r="M125" s="618"/>
      <c r="N125" s="618"/>
      <c r="O125" s="618">
        <f t="shared" si="3"/>
        <v>0.5</v>
      </c>
      <c r="P125" s="620" t="s">
        <v>1006</v>
      </c>
      <c r="Q125" s="650">
        <v>0.25396825396825395</v>
      </c>
      <c r="R125" s="629">
        <v>0.47250000000000003</v>
      </c>
      <c r="S125" s="653">
        <v>1.05</v>
      </c>
      <c r="T125" s="620">
        <v>1230.5</v>
      </c>
      <c r="U125" s="620">
        <v>581.41125</v>
      </c>
      <c r="V125" s="654"/>
    </row>
    <row r="126" spans="1:22">
      <c r="A126" s="677"/>
      <c r="B126" s="613" t="s">
        <v>126</v>
      </c>
      <c r="C126" s="610">
        <v>300</v>
      </c>
      <c r="D126" s="610">
        <v>68</v>
      </c>
      <c r="E126" s="616" t="s">
        <v>1000</v>
      </c>
      <c r="F126" s="617" t="s">
        <v>15</v>
      </c>
      <c r="G126" s="645">
        <v>1</v>
      </c>
      <c r="H126" s="645"/>
      <c r="I126" s="645"/>
      <c r="J126" s="645">
        <v>0.5</v>
      </c>
      <c r="K126" s="645">
        <f t="shared" si="2"/>
        <v>1.5</v>
      </c>
      <c r="L126" s="618">
        <v>1</v>
      </c>
      <c r="M126" s="618"/>
      <c r="N126" s="618"/>
      <c r="O126" s="618">
        <f t="shared" si="3"/>
        <v>1</v>
      </c>
      <c r="P126" s="620" t="s">
        <v>1006</v>
      </c>
      <c r="Q126" s="650">
        <v>0.22666666666666666</v>
      </c>
      <c r="R126" s="629">
        <v>0.70350000000000013</v>
      </c>
      <c r="S126" s="653">
        <v>1.05</v>
      </c>
      <c r="T126" s="620">
        <v>1230.5</v>
      </c>
      <c r="U126" s="620">
        <v>865.6567500000001</v>
      </c>
      <c r="V126" s="654"/>
    </row>
    <row r="127" spans="1:22">
      <c r="A127" s="677"/>
      <c r="B127" s="613" t="s">
        <v>127</v>
      </c>
      <c r="C127" s="610">
        <v>237</v>
      </c>
      <c r="D127" s="610">
        <v>46</v>
      </c>
      <c r="E127" s="616" t="s">
        <v>1000</v>
      </c>
      <c r="F127" s="617" t="s">
        <v>15</v>
      </c>
      <c r="G127" s="645">
        <v>1</v>
      </c>
      <c r="H127" s="645"/>
      <c r="I127" s="645"/>
      <c r="J127" s="645">
        <v>0.5</v>
      </c>
      <c r="K127" s="645">
        <f t="shared" si="2"/>
        <v>1.5</v>
      </c>
      <c r="L127" s="618">
        <v>1</v>
      </c>
      <c r="M127" s="618"/>
      <c r="N127" s="618"/>
      <c r="O127" s="618">
        <f t="shared" si="3"/>
        <v>1</v>
      </c>
      <c r="P127" s="620" t="s">
        <v>1006</v>
      </c>
      <c r="Q127" s="650">
        <v>0.1940928270042194</v>
      </c>
      <c r="R127" s="629">
        <v>0.70350000000000013</v>
      </c>
      <c r="S127" s="653">
        <v>1.05</v>
      </c>
      <c r="T127" s="620">
        <v>1230.5</v>
      </c>
      <c r="U127" s="620">
        <v>865.6567500000001</v>
      </c>
      <c r="V127" s="654"/>
    </row>
    <row r="128" spans="1:22">
      <c r="A128" s="677"/>
      <c r="B128" s="613" t="s">
        <v>128</v>
      </c>
      <c r="C128" s="610">
        <v>333</v>
      </c>
      <c r="D128" s="610"/>
      <c r="E128" s="610"/>
      <c r="F128" s="617" t="s">
        <v>18</v>
      </c>
      <c r="G128" s="645">
        <v>1</v>
      </c>
      <c r="H128" s="645"/>
      <c r="I128" s="645"/>
      <c r="J128" s="645">
        <v>0.5</v>
      </c>
      <c r="K128" s="645">
        <f t="shared" si="2"/>
        <v>1.5</v>
      </c>
      <c r="L128" s="618"/>
      <c r="M128" s="618">
        <v>1</v>
      </c>
      <c r="N128" s="618"/>
      <c r="O128" s="618">
        <f t="shared" si="3"/>
        <v>1</v>
      </c>
      <c r="P128" s="620" t="s">
        <v>1006</v>
      </c>
      <c r="Q128" s="620"/>
      <c r="R128" s="629">
        <v>0.4</v>
      </c>
      <c r="S128" s="653">
        <v>1</v>
      </c>
      <c r="T128" s="620">
        <v>1230.5</v>
      </c>
      <c r="U128" s="620">
        <v>492.20000000000005</v>
      </c>
      <c r="V128" s="654"/>
    </row>
    <row r="129" spans="1:22">
      <c r="A129" s="677"/>
      <c r="B129" s="613" t="s">
        <v>129</v>
      </c>
      <c r="C129" s="610">
        <v>123</v>
      </c>
      <c r="D129" s="610">
        <v>23</v>
      </c>
      <c r="E129" s="616" t="s">
        <v>1000</v>
      </c>
      <c r="F129" s="617" t="s">
        <v>15</v>
      </c>
      <c r="G129" s="645">
        <v>1</v>
      </c>
      <c r="H129" s="645"/>
      <c r="I129" s="645"/>
      <c r="J129" s="645">
        <v>0.5</v>
      </c>
      <c r="K129" s="645">
        <f t="shared" si="2"/>
        <v>1.5</v>
      </c>
      <c r="L129" s="643">
        <v>0.5</v>
      </c>
      <c r="M129" s="618"/>
      <c r="N129" s="618"/>
      <c r="O129" s="618">
        <f t="shared" si="3"/>
        <v>0.5</v>
      </c>
      <c r="P129" s="620" t="s">
        <v>1006</v>
      </c>
      <c r="Q129" s="650">
        <v>0.18699186991869918</v>
      </c>
      <c r="R129" s="629">
        <v>0.47250000000000003</v>
      </c>
      <c r="S129" s="653">
        <v>1.05</v>
      </c>
      <c r="T129" s="620">
        <v>1230.5</v>
      </c>
      <c r="U129" s="620">
        <v>581.41125</v>
      </c>
      <c r="V129" s="654"/>
    </row>
    <row r="130" spans="1:22">
      <c r="A130" s="677"/>
      <c r="B130" s="613" t="s">
        <v>130</v>
      </c>
      <c r="C130" s="610">
        <v>368</v>
      </c>
      <c r="D130" s="610">
        <v>63</v>
      </c>
      <c r="E130" s="616" t="s">
        <v>1000</v>
      </c>
      <c r="F130" s="617" t="s">
        <v>15</v>
      </c>
      <c r="G130" s="645">
        <v>1</v>
      </c>
      <c r="H130" s="645"/>
      <c r="I130" s="645"/>
      <c r="J130" s="645">
        <v>0.5</v>
      </c>
      <c r="K130" s="645">
        <f t="shared" si="2"/>
        <v>1.5</v>
      </c>
      <c r="L130" s="618">
        <v>1</v>
      </c>
      <c r="M130" s="618"/>
      <c r="N130" s="618"/>
      <c r="O130" s="618">
        <f t="shared" si="3"/>
        <v>1</v>
      </c>
      <c r="P130" s="620" t="s">
        <v>1006</v>
      </c>
      <c r="Q130" s="650">
        <v>0.17119565217391305</v>
      </c>
      <c r="R130" s="629">
        <v>0.70350000000000013</v>
      </c>
      <c r="S130" s="653">
        <v>1.05</v>
      </c>
      <c r="T130" s="620">
        <v>1230.5</v>
      </c>
      <c r="U130" s="620">
        <v>865.6567500000001</v>
      </c>
      <c r="V130" s="654"/>
    </row>
    <row r="131" spans="1:22">
      <c r="A131" s="642">
        <v>8</v>
      </c>
      <c r="B131" s="643" t="s">
        <v>10</v>
      </c>
      <c r="C131" s="642"/>
      <c r="D131" s="642"/>
      <c r="E131" s="642"/>
      <c r="F131" s="643"/>
      <c r="G131" s="645"/>
      <c r="H131" s="645"/>
      <c r="I131" s="645"/>
      <c r="J131" s="645"/>
      <c r="K131" s="645"/>
      <c r="L131" s="645"/>
      <c r="M131" s="645"/>
      <c r="N131" s="645"/>
      <c r="O131" s="618"/>
      <c r="P131" s="645"/>
      <c r="Q131" s="652"/>
      <c r="R131" s="629"/>
      <c r="S131" s="653"/>
      <c r="T131" s="620"/>
      <c r="U131" s="656">
        <v>5983.3062500000005</v>
      </c>
      <c r="V131" s="654"/>
    </row>
    <row r="132" spans="1:22">
      <c r="A132" s="670" t="s">
        <v>131</v>
      </c>
      <c r="B132" s="645" t="s">
        <v>132</v>
      </c>
      <c r="C132" s="611">
        <v>250</v>
      </c>
      <c r="D132" s="611">
        <v>20</v>
      </c>
      <c r="E132" s="616" t="s">
        <v>1000</v>
      </c>
      <c r="F132" s="643" t="s">
        <v>15</v>
      </c>
      <c r="G132" s="645">
        <v>1</v>
      </c>
      <c r="H132" s="645"/>
      <c r="I132" s="645"/>
      <c r="J132" s="645">
        <v>0.5</v>
      </c>
      <c r="K132" s="645">
        <f t="shared" si="2"/>
        <v>1.5</v>
      </c>
      <c r="L132" s="638">
        <v>1</v>
      </c>
      <c r="M132" s="638"/>
      <c r="N132" s="638"/>
      <c r="O132" s="618">
        <f t="shared" si="3"/>
        <v>1</v>
      </c>
      <c r="P132" s="620" t="s">
        <v>1006</v>
      </c>
      <c r="Q132" s="650">
        <v>0.08</v>
      </c>
      <c r="R132" s="629">
        <v>0.67670000000000008</v>
      </c>
      <c r="S132" s="653">
        <v>1.01</v>
      </c>
      <c r="T132" s="620">
        <v>1230.5</v>
      </c>
      <c r="U132" s="620">
        <v>832.67935000000011</v>
      </c>
      <c r="V132" s="654"/>
    </row>
    <row r="133" spans="1:22">
      <c r="A133" s="670"/>
      <c r="B133" s="643" t="s">
        <v>133</v>
      </c>
      <c r="C133" s="621">
        <v>242</v>
      </c>
      <c r="D133" s="621">
        <v>33</v>
      </c>
      <c r="E133" s="616" t="s">
        <v>1000</v>
      </c>
      <c r="F133" s="643" t="s">
        <v>21</v>
      </c>
      <c r="G133" s="645">
        <v>1</v>
      </c>
      <c r="H133" s="645"/>
      <c r="I133" s="645"/>
      <c r="J133" s="645">
        <v>0.5</v>
      </c>
      <c r="K133" s="645">
        <f t="shared" si="2"/>
        <v>1.5</v>
      </c>
      <c r="L133" s="638"/>
      <c r="M133" s="638">
        <v>1</v>
      </c>
      <c r="N133" s="638"/>
      <c r="O133" s="618">
        <f t="shared" si="3"/>
        <v>1</v>
      </c>
      <c r="P133" s="620" t="s">
        <v>1006</v>
      </c>
      <c r="Q133" s="650">
        <v>0.13636363636363635</v>
      </c>
      <c r="R133" s="629">
        <v>0.42000000000000004</v>
      </c>
      <c r="S133" s="653">
        <v>1.05</v>
      </c>
      <c r="T133" s="620">
        <v>1230.5</v>
      </c>
      <c r="U133" s="620">
        <v>516.81000000000006</v>
      </c>
      <c r="V133" s="654"/>
    </row>
    <row r="134" spans="1:22" ht="31.2">
      <c r="A134" s="670"/>
      <c r="B134" s="643" t="s">
        <v>134</v>
      </c>
      <c r="C134" s="621">
        <v>255</v>
      </c>
      <c r="D134" s="621">
        <v>32</v>
      </c>
      <c r="E134" s="616" t="s">
        <v>1000</v>
      </c>
      <c r="F134" s="643" t="s">
        <v>21</v>
      </c>
      <c r="G134" s="645">
        <v>1</v>
      </c>
      <c r="H134" s="645"/>
      <c r="I134" s="645"/>
      <c r="J134" s="645">
        <v>0.5</v>
      </c>
      <c r="K134" s="645">
        <f t="shared" si="2"/>
        <v>1.5</v>
      </c>
      <c r="L134" s="638"/>
      <c r="M134" s="638">
        <v>1</v>
      </c>
      <c r="N134" s="638"/>
      <c r="O134" s="618">
        <f t="shared" si="3"/>
        <v>1</v>
      </c>
      <c r="P134" s="620" t="s">
        <v>1006</v>
      </c>
      <c r="Q134" s="650">
        <v>0.12549019607843137</v>
      </c>
      <c r="R134" s="629">
        <v>0.42000000000000004</v>
      </c>
      <c r="S134" s="653">
        <v>1.05</v>
      </c>
      <c r="T134" s="620">
        <v>1230.5</v>
      </c>
      <c r="U134" s="620">
        <v>516.81000000000006</v>
      </c>
      <c r="V134" s="654"/>
    </row>
    <row r="135" spans="1:22">
      <c r="A135" s="670"/>
      <c r="B135" s="645" t="s">
        <v>135</v>
      </c>
      <c r="C135" s="611">
        <v>387</v>
      </c>
      <c r="D135" s="611"/>
      <c r="E135" s="611"/>
      <c r="F135" s="643" t="s">
        <v>18</v>
      </c>
      <c r="G135" s="645">
        <v>1</v>
      </c>
      <c r="H135" s="645"/>
      <c r="I135" s="645"/>
      <c r="J135" s="645">
        <v>0.5</v>
      </c>
      <c r="K135" s="645">
        <f t="shared" si="2"/>
        <v>1.5</v>
      </c>
      <c r="L135" s="638"/>
      <c r="M135" s="638">
        <v>1</v>
      </c>
      <c r="N135" s="638"/>
      <c r="O135" s="618">
        <f t="shared" si="3"/>
        <v>1</v>
      </c>
      <c r="P135" s="620" t="s">
        <v>1006</v>
      </c>
      <c r="Q135" s="620"/>
      <c r="R135" s="629">
        <v>0.4</v>
      </c>
      <c r="S135" s="653">
        <v>1</v>
      </c>
      <c r="T135" s="620">
        <v>1230.5</v>
      </c>
      <c r="U135" s="620">
        <v>492.20000000000005</v>
      </c>
      <c r="V135" s="654"/>
    </row>
    <row r="136" spans="1:22">
      <c r="A136" s="670"/>
      <c r="B136" s="645" t="s">
        <v>136</v>
      </c>
      <c r="C136" s="621">
        <v>112</v>
      </c>
      <c r="D136" s="621">
        <v>13</v>
      </c>
      <c r="E136" s="616" t="s">
        <v>1000</v>
      </c>
      <c r="F136" s="643" t="s">
        <v>21</v>
      </c>
      <c r="G136" s="645">
        <v>1</v>
      </c>
      <c r="H136" s="645"/>
      <c r="I136" s="645"/>
      <c r="J136" s="645">
        <v>0.5</v>
      </c>
      <c r="K136" s="645">
        <f t="shared" si="2"/>
        <v>1.5</v>
      </c>
      <c r="L136" s="638"/>
      <c r="M136" s="638">
        <v>1</v>
      </c>
      <c r="N136" s="638"/>
      <c r="O136" s="618">
        <f t="shared" si="3"/>
        <v>1</v>
      </c>
      <c r="P136" s="620" t="s">
        <v>1006</v>
      </c>
      <c r="Q136" s="650">
        <v>0.11607142857142858</v>
      </c>
      <c r="R136" s="629">
        <v>0.42000000000000004</v>
      </c>
      <c r="S136" s="653">
        <v>1.05</v>
      </c>
      <c r="T136" s="620">
        <v>1230.5</v>
      </c>
      <c r="U136" s="620">
        <v>516.81000000000006</v>
      </c>
      <c r="V136" s="654"/>
    </row>
    <row r="137" spans="1:22">
      <c r="A137" s="670"/>
      <c r="B137" s="645" t="s">
        <v>137</v>
      </c>
      <c r="C137" s="611">
        <v>361</v>
      </c>
      <c r="D137" s="611">
        <v>79</v>
      </c>
      <c r="E137" s="616" t="s">
        <v>1000</v>
      </c>
      <c r="F137" s="643" t="s">
        <v>15</v>
      </c>
      <c r="G137" s="645">
        <v>1</v>
      </c>
      <c r="H137" s="645"/>
      <c r="I137" s="645"/>
      <c r="J137" s="645">
        <v>0.5</v>
      </c>
      <c r="K137" s="645">
        <f t="shared" ref="K137:K200" si="4">G137+H137+I137+J137</f>
        <v>1.5</v>
      </c>
      <c r="L137" s="638">
        <v>1</v>
      </c>
      <c r="M137" s="638"/>
      <c r="N137" s="638"/>
      <c r="O137" s="618">
        <f t="shared" ref="O137:O200" si="5">L137+M137+N137</f>
        <v>1</v>
      </c>
      <c r="P137" s="620" t="s">
        <v>1006</v>
      </c>
      <c r="Q137" s="650">
        <v>0.2188365650969529</v>
      </c>
      <c r="R137" s="629">
        <v>0.70350000000000013</v>
      </c>
      <c r="S137" s="653">
        <v>1.05</v>
      </c>
      <c r="T137" s="620">
        <v>1230.5</v>
      </c>
      <c r="U137" s="620">
        <v>865.6567500000001</v>
      </c>
      <c r="V137" s="654"/>
    </row>
    <row r="138" spans="1:22">
      <c r="A138" s="670"/>
      <c r="B138" s="645" t="s">
        <v>129</v>
      </c>
      <c r="C138" s="611">
        <v>134</v>
      </c>
      <c r="D138" s="611">
        <v>18</v>
      </c>
      <c r="E138" s="616" t="s">
        <v>1000</v>
      </c>
      <c r="F138" s="643" t="s">
        <v>15</v>
      </c>
      <c r="G138" s="645">
        <v>1</v>
      </c>
      <c r="H138" s="645"/>
      <c r="I138" s="645"/>
      <c r="J138" s="645">
        <v>0.5</v>
      </c>
      <c r="K138" s="645">
        <f t="shared" si="4"/>
        <v>1.5</v>
      </c>
      <c r="L138" s="638">
        <v>1</v>
      </c>
      <c r="M138" s="638"/>
      <c r="N138" s="638"/>
      <c r="O138" s="618">
        <f t="shared" si="5"/>
        <v>1</v>
      </c>
      <c r="P138" s="620" t="s">
        <v>1006</v>
      </c>
      <c r="Q138" s="650">
        <v>0.13432835820895522</v>
      </c>
      <c r="R138" s="629">
        <v>0.70350000000000013</v>
      </c>
      <c r="S138" s="653">
        <v>1.05</v>
      </c>
      <c r="T138" s="620">
        <v>1230.5</v>
      </c>
      <c r="U138" s="620">
        <v>865.6567500000001</v>
      </c>
      <c r="V138" s="654"/>
    </row>
    <row r="139" spans="1:22">
      <c r="A139" s="670"/>
      <c r="B139" s="645" t="s">
        <v>138</v>
      </c>
      <c r="C139" s="611">
        <v>111</v>
      </c>
      <c r="D139" s="611">
        <v>4</v>
      </c>
      <c r="E139" s="616" t="s">
        <v>1000</v>
      </c>
      <c r="F139" s="643" t="s">
        <v>15</v>
      </c>
      <c r="G139" s="645">
        <v>1</v>
      </c>
      <c r="H139" s="645"/>
      <c r="I139" s="645"/>
      <c r="J139" s="645">
        <v>0.5</v>
      </c>
      <c r="K139" s="645">
        <f t="shared" si="4"/>
        <v>1.5</v>
      </c>
      <c r="L139" s="638">
        <v>1</v>
      </c>
      <c r="M139" s="638"/>
      <c r="N139" s="638"/>
      <c r="O139" s="618">
        <f t="shared" si="5"/>
        <v>1</v>
      </c>
      <c r="P139" s="620" t="s">
        <v>1006</v>
      </c>
      <c r="Q139" s="650">
        <v>3.6036036036036036E-2</v>
      </c>
      <c r="R139" s="629">
        <v>0.67670000000000008</v>
      </c>
      <c r="S139" s="653">
        <v>1.01</v>
      </c>
      <c r="T139" s="620">
        <v>1230.5</v>
      </c>
      <c r="U139" s="620">
        <v>832.67935000000011</v>
      </c>
      <c r="V139" s="654"/>
    </row>
    <row r="140" spans="1:22">
      <c r="A140" s="670"/>
      <c r="B140" s="645" t="s">
        <v>139</v>
      </c>
      <c r="C140" s="611">
        <v>201</v>
      </c>
      <c r="D140" s="611">
        <v>15</v>
      </c>
      <c r="E140" s="616" t="s">
        <v>1000</v>
      </c>
      <c r="F140" s="643" t="s">
        <v>15</v>
      </c>
      <c r="G140" s="645">
        <v>1</v>
      </c>
      <c r="H140" s="645"/>
      <c r="I140" s="645"/>
      <c r="J140" s="645">
        <v>0.5</v>
      </c>
      <c r="K140" s="645">
        <f t="shared" si="4"/>
        <v>1.5</v>
      </c>
      <c r="L140" s="638">
        <v>1</v>
      </c>
      <c r="M140" s="638"/>
      <c r="N140" s="638"/>
      <c r="O140" s="618">
        <f t="shared" si="5"/>
        <v>1</v>
      </c>
      <c r="P140" s="620" t="s">
        <v>1006</v>
      </c>
      <c r="Q140" s="650">
        <v>7.4626865671641784E-2</v>
      </c>
      <c r="R140" s="629">
        <v>0.67670000000000008</v>
      </c>
      <c r="S140" s="653">
        <v>1.01</v>
      </c>
      <c r="T140" s="620">
        <v>1230.5</v>
      </c>
      <c r="U140" s="620">
        <v>832.67935000000011</v>
      </c>
      <c r="V140" s="654"/>
    </row>
    <row r="141" spans="1:22">
      <c r="A141" s="670"/>
      <c r="B141" s="645" t="s">
        <v>140</v>
      </c>
      <c r="C141" s="611">
        <v>511</v>
      </c>
      <c r="D141" s="611">
        <v>86</v>
      </c>
      <c r="E141" s="616" t="s">
        <v>1000</v>
      </c>
      <c r="F141" s="643" t="s">
        <v>15</v>
      </c>
      <c r="G141" s="645">
        <v>1</v>
      </c>
      <c r="H141" s="645"/>
      <c r="I141" s="645"/>
      <c r="J141" s="645">
        <v>0.5</v>
      </c>
      <c r="K141" s="645">
        <f t="shared" si="4"/>
        <v>1.5</v>
      </c>
      <c r="L141" s="638">
        <v>1</v>
      </c>
      <c r="M141" s="638"/>
      <c r="N141" s="638"/>
      <c r="O141" s="618">
        <f t="shared" si="5"/>
        <v>1</v>
      </c>
      <c r="P141" s="620" t="s">
        <v>1006</v>
      </c>
      <c r="Q141" s="650">
        <v>0.16829745596868884</v>
      </c>
      <c r="R141" s="629">
        <v>0.70350000000000013</v>
      </c>
      <c r="S141" s="653">
        <v>1.05</v>
      </c>
      <c r="T141" s="620">
        <v>1230.5</v>
      </c>
      <c r="U141" s="620">
        <v>865.6567500000001</v>
      </c>
      <c r="V141" s="654"/>
    </row>
    <row r="142" spans="1:22">
      <c r="A142" s="670"/>
      <c r="B142" s="645" t="s">
        <v>141</v>
      </c>
      <c r="C142" s="621">
        <v>130</v>
      </c>
      <c r="D142" s="621">
        <v>14</v>
      </c>
      <c r="E142" s="616" t="s">
        <v>1000</v>
      </c>
      <c r="F142" s="643" t="s">
        <v>21</v>
      </c>
      <c r="G142" s="645">
        <v>1</v>
      </c>
      <c r="H142" s="645"/>
      <c r="I142" s="645"/>
      <c r="J142" s="645">
        <v>0.5</v>
      </c>
      <c r="K142" s="645">
        <f t="shared" si="4"/>
        <v>1.5</v>
      </c>
      <c r="L142" s="638"/>
      <c r="M142" s="638">
        <v>1</v>
      </c>
      <c r="N142" s="638"/>
      <c r="O142" s="618">
        <f t="shared" si="5"/>
        <v>1</v>
      </c>
      <c r="P142" s="620" t="s">
        <v>1006</v>
      </c>
      <c r="Q142" s="650">
        <v>0.1076923076923077</v>
      </c>
      <c r="R142" s="629">
        <v>0.42000000000000004</v>
      </c>
      <c r="S142" s="653">
        <v>1.05</v>
      </c>
      <c r="T142" s="620">
        <v>1230.5</v>
      </c>
      <c r="U142" s="620">
        <v>516.81000000000006</v>
      </c>
      <c r="V142" s="654"/>
    </row>
    <row r="143" spans="1:22">
      <c r="A143" s="670"/>
      <c r="B143" s="645" t="s">
        <v>142</v>
      </c>
      <c r="C143" s="621">
        <v>186</v>
      </c>
      <c r="D143" s="621">
        <v>25</v>
      </c>
      <c r="E143" s="616" t="s">
        <v>1000</v>
      </c>
      <c r="F143" s="643" t="s">
        <v>21</v>
      </c>
      <c r="G143" s="645">
        <v>1</v>
      </c>
      <c r="H143" s="645"/>
      <c r="I143" s="645"/>
      <c r="J143" s="645">
        <v>0.5</v>
      </c>
      <c r="K143" s="645">
        <f t="shared" si="4"/>
        <v>1.5</v>
      </c>
      <c r="L143" s="638"/>
      <c r="M143" s="638">
        <v>1</v>
      </c>
      <c r="N143" s="638"/>
      <c r="O143" s="618">
        <f t="shared" si="5"/>
        <v>1</v>
      </c>
      <c r="P143" s="620" t="s">
        <v>1006</v>
      </c>
      <c r="Q143" s="650">
        <v>0.13440860215053763</v>
      </c>
      <c r="R143" s="629">
        <v>0.42000000000000004</v>
      </c>
      <c r="S143" s="653">
        <v>1.05</v>
      </c>
      <c r="T143" s="620">
        <v>1230.5</v>
      </c>
      <c r="U143" s="620">
        <v>516.81000000000006</v>
      </c>
      <c r="V143" s="654"/>
    </row>
    <row r="144" spans="1:22">
      <c r="A144" s="642">
        <v>12</v>
      </c>
      <c r="B144" s="643" t="s">
        <v>10</v>
      </c>
      <c r="C144" s="642"/>
      <c r="D144" s="642"/>
      <c r="E144" s="642"/>
      <c r="F144" s="643"/>
      <c r="G144" s="645"/>
      <c r="H144" s="645"/>
      <c r="I144" s="645"/>
      <c r="J144" s="645"/>
      <c r="K144" s="645"/>
      <c r="L144" s="645"/>
      <c r="M144" s="645"/>
      <c r="N144" s="645"/>
      <c r="O144" s="618"/>
      <c r="P144" s="645"/>
      <c r="Q144" s="652"/>
      <c r="R144" s="629"/>
      <c r="S144" s="653"/>
      <c r="T144" s="620"/>
      <c r="U144" s="656">
        <v>8171.2583000000013</v>
      </c>
      <c r="V144" s="654"/>
    </row>
    <row r="145" spans="1:22">
      <c r="A145" s="670" t="s">
        <v>143</v>
      </c>
      <c r="B145" s="643" t="s">
        <v>144</v>
      </c>
      <c r="C145" s="525">
        <v>184</v>
      </c>
      <c r="D145" s="525">
        <v>28</v>
      </c>
      <c r="E145" s="616" t="s">
        <v>1000</v>
      </c>
      <c r="F145" s="617" t="s">
        <v>712</v>
      </c>
      <c r="G145" s="645">
        <v>1</v>
      </c>
      <c r="H145" s="645"/>
      <c r="I145" s="645"/>
      <c r="J145" s="645">
        <v>0.5</v>
      </c>
      <c r="K145" s="645">
        <f t="shared" si="4"/>
        <v>1.5</v>
      </c>
      <c r="L145" s="638">
        <v>1</v>
      </c>
      <c r="M145" s="638"/>
      <c r="N145" s="640"/>
      <c r="O145" s="618">
        <f t="shared" si="5"/>
        <v>1</v>
      </c>
      <c r="P145" s="620" t="s">
        <v>1006</v>
      </c>
      <c r="Q145" s="650">
        <v>0.15217391304347827</v>
      </c>
      <c r="R145" s="629">
        <v>0.70350000000000013</v>
      </c>
      <c r="S145" s="653">
        <v>1.05</v>
      </c>
      <c r="T145" s="620">
        <v>1230.5</v>
      </c>
      <c r="U145" s="620">
        <v>865.6567500000001</v>
      </c>
      <c r="V145" s="654"/>
    </row>
    <row r="146" spans="1:22">
      <c r="A146" s="670"/>
      <c r="B146" s="643" t="s">
        <v>145</v>
      </c>
      <c r="C146" s="525">
        <v>1354</v>
      </c>
      <c r="D146" s="525">
        <v>183</v>
      </c>
      <c r="E146" s="616" t="s">
        <v>1000</v>
      </c>
      <c r="F146" s="617" t="s">
        <v>712</v>
      </c>
      <c r="G146" s="645">
        <v>1</v>
      </c>
      <c r="H146" s="645">
        <v>1</v>
      </c>
      <c r="I146" s="645"/>
      <c r="J146" s="645">
        <v>1</v>
      </c>
      <c r="K146" s="645">
        <f t="shared" si="4"/>
        <v>3</v>
      </c>
      <c r="L146" s="643">
        <v>1</v>
      </c>
      <c r="M146" s="638">
        <v>0.5</v>
      </c>
      <c r="N146" s="640"/>
      <c r="O146" s="618">
        <f t="shared" si="5"/>
        <v>1.5</v>
      </c>
      <c r="P146" s="620" t="s">
        <v>1006</v>
      </c>
      <c r="Q146" s="650">
        <v>0.13515509601181683</v>
      </c>
      <c r="R146" s="629">
        <v>0.47250000000000003</v>
      </c>
      <c r="S146" s="653">
        <v>1.05</v>
      </c>
      <c r="T146" s="620">
        <v>2460.9</v>
      </c>
      <c r="U146" s="620">
        <v>1162.7752499999999</v>
      </c>
      <c r="V146" s="654"/>
    </row>
    <row r="147" spans="1:22">
      <c r="A147" s="670"/>
      <c r="B147" s="643" t="s">
        <v>146</v>
      </c>
      <c r="C147" s="525">
        <v>244</v>
      </c>
      <c r="D147" s="525">
        <v>26</v>
      </c>
      <c r="E147" s="616" t="s">
        <v>1000</v>
      </c>
      <c r="F147" s="617" t="s">
        <v>712</v>
      </c>
      <c r="G147" s="645">
        <v>1</v>
      </c>
      <c r="H147" s="645"/>
      <c r="I147" s="645"/>
      <c r="J147" s="645">
        <v>0.5</v>
      </c>
      <c r="K147" s="645">
        <f t="shared" si="4"/>
        <v>1.5</v>
      </c>
      <c r="L147" s="638">
        <v>1</v>
      </c>
      <c r="M147" s="638"/>
      <c r="N147" s="640"/>
      <c r="O147" s="618">
        <f t="shared" si="5"/>
        <v>1</v>
      </c>
      <c r="P147" s="620" t="s">
        <v>1006</v>
      </c>
      <c r="Q147" s="650">
        <v>0.10655737704918032</v>
      </c>
      <c r="R147" s="629">
        <v>0.70350000000000013</v>
      </c>
      <c r="S147" s="653">
        <v>1.05</v>
      </c>
      <c r="T147" s="620">
        <v>1230.5</v>
      </c>
      <c r="U147" s="620">
        <v>865.6567500000001</v>
      </c>
      <c r="V147" s="654"/>
    </row>
    <row r="148" spans="1:22">
      <c r="A148" s="670"/>
      <c r="B148" s="643" t="s">
        <v>147</v>
      </c>
      <c r="C148" s="525">
        <v>550</v>
      </c>
      <c r="D148" s="525">
        <v>61</v>
      </c>
      <c r="E148" s="616" t="s">
        <v>1000</v>
      </c>
      <c r="F148" s="617" t="s">
        <v>712</v>
      </c>
      <c r="G148" s="645">
        <v>1</v>
      </c>
      <c r="H148" s="645"/>
      <c r="I148" s="645"/>
      <c r="J148" s="645">
        <v>0.5</v>
      </c>
      <c r="K148" s="645">
        <f t="shared" si="4"/>
        <v>1.5</v>
      </c>
      <c r="L148" s="638">
        <v>1</v>
      </c>
      <c r="M148" s="638"/>
      <c r="N148" s="640"/>
      <c r="O148" s="618">
        <f t="shared" si="5"/>
        <v>1</v>
      </c>
      <c r="P148" s="620" t="s">
        <v>1006</v>
      </c>
      <c r="Q148" s="650">
        <v>0.11090909090909092</v>
      </c>
      <c r="R148" s="629">
        <v>0.70350000000000013</v>
      </c>
      <c r="S148" s="653">
        <v>1.05</v>
      </c>
      <c r="T148" s="620">
        <v>1230.5</v>
      </c>
      <c r="U148" s="620">
        <v>865.6567500000001</v>
      </c>
      <c r="V148" s="654"/>
    </row>
    <row r="149" spans="1:22">
      <c r="A149" s="670"/>
      <c r="B149" s="643" t="s">
        <v>148</v>
      </c>
      <c r="C149" s="525">
        <v>279</v>
      </c>
      <c r="D149" s="525">
        <v>49</v>
      </c>
      <c r="E149" s="616" t="s">
        <v>1000</v>
      </c>
      <c r="F149" s="617" t="s">
        <v>712</v>
      </c>
      <c r="G149" s="645">
        <v>1</v>
      </c>
      <c r="H149" s="645"/>
      <c r="I149" s="645"/>
      <c r="J149" s="645">
        <v>0.5</v>
      </c>
      <c r="K149" s="645">
        <f t="shared" si="4"/>
        <v>1.5</v>
      </c>
      <c r="L149" s="638">
        <v>1</v>
      </c>
      <c r="M149" s="638"/>
      <c r="N149" s="640"/>
      <c r="O149" s="618">
        <f t="shared" si="5"/>
        <v>1</v>
      </c>
      <c r="P149" s="620" t="s">
        <v>1006</v>
      </c>
      <c r="Q149" s="650">
        <v>0.17562724014336917</v>
      </c>
      <c r="R149" s="629">
        <v>0.70350000000000013</v>
      </c>
      <c r="S149" s="653">
        <v>1.05</v>
      </c>
      <c r="T149" s="620">
        <v>1230.5</v>
      </c>
      <c r="U149" s="620">
        <v>865.6567500000001</v>
      </c>
      <c r="V149" s="654"/>
    </row>
    <row r="150" spans="1:22">
      <c r="A150" s="670"/>
      <c r="B150" s="643" t="s">
        <v>149</v>
      </c>
      <c r="C150" s="525">
        <v>302</v>
      </c>
      <c r="D150" s="525">
        <v>28</v>
      </c>
      <c r="E150" s="616" t="s">
        <v>1000</v>
      </c>
      <c r="F150" s="617" t="s">
        <v>712</v>
      </c>
      <c r="G150" s="645">
        <v>1</v>
      </c>
      <c r="H150" s="645"/>
      <c r="I150" s="645"/>
      <c r="J150" s="645">
        <v>0.5</v>
      </c>
      <c r="K150" s="645">
        <f t="shared" si="4"/>
        <v>1.5</v>
      </c>
      <c r="L150" s="638">
        <v>1</v>
      </c>
      <c r="M150" s="638"/>
      <c r="N150" s="640"/>
      <c r="O150" s="618">
        <f t="shared" si="5"/>
        <v>1</v>
      </c>
      <c r="P150" s="620" t="s">
        <v>1006</v>
      </c>
      <c r="Q150" s="650">
        <v>9.2715231788079472E-2</v>
      </c>
      <c r="R150" s="629">
        <v>0.67670000000000008</v>
      </c>
      <c r="S150" s="653">
        <v>1.01</v>
      </c>
      <c r="T150" s="620">
        <v>1230.5</v>
      </c>
      <c r="U150" s="620">
        <v>832.67935000000011</v>
      </c>
      <c r="V150" s="654"/>
    </row>
    <row r="151" spans="1:22" ht="31.2">
      <c r="A151" s="670"/>
      <c r="B151" s="643" t="s">
        <v>150</v>
      </c>
      <c r="C151" s="525">
        <v>228</v>
      </c>
      <c r="D151" s="525">
        <v>10</v>
      </c>
      <c r="E151" s="616" t="s">
        <v>1000</v>
      </c>
      <c r="F151" s="617" t="s">
        <v>712</v>
      </c>
      <c r="G151" s="645">
        <v>1</v>
      </c>
      <c r="H151" s="645"/>
      <c r="I151" s="645"/>
      <c r="J151" s="645">
        <v>0.5</v>
      </c>
      <c r="K151" s="645">
        <f t="shared" si="4"/>
        <v>1.5</v>
      </c>
      <c r="L151" s="638">
        <v>0.25</v>
      </c>
      <c r="M151" s="638"/>
      <c r="N151" s="640"/>
      <c r="O151" s="618">
        <f t="shared" si="5"/>
        <v>0.25</v>
      </c>
      <c r="P151" s="620" t="s">
        <v>1006</v>
      </c>
      <c r="Q151" s="650">
        <v>4.3859649122807015E-2</v>
      </c>
      <c r="R151" s="629">
        <v>0.45450000000000002</v>
      </c>
      <c r="S151" s="653">
        <v>1.01</v>
      </c>
      <c r="T151" s="620">
        <v>1230.5</v>
      </c>
      <c r="U151" s="620">
        <v>559.26224999999999</v>
      </c>
      <c r="V151" s="654"/>
    </row>
    <row r="152" spans="1:22">
      <c r="A152" s="670"/>
      <c r="B152" s="643" t="s">
        <v>151</v>
      </c>
      <c r="C152" s="525">
        <v>176</v>
      </c>
      <c r="D152" s="525">
        <v>24</v>
      </c>
      <c r="E152" s="616" t="s">
        <v>1000</v>
      </c>
      <c r="F152" s="617" t="s">
        <v>712</v>
      </c>
      <c r="G152" s="645">
        <v>1</v>
      </c>
      <c r="H152" s="645"/>
      <c r="I152" s="645"/>
      <c r="J152" s="645">
        <v>0.5</v>
      </c>
      <c r="K152" s="645">
        <f t="shared" si="4"/>
        <v>1.5</v>
      </c>
      <c r="L152" s="638">
        <v>0.25</v>
      </c>
      <c r="M152" s="638"/>
      <c r="N152" s="640"/>
      <c r="O152" s="618">
        <f t="shared" si="5"/>
        <v>0.25</v>
      </c>
      <c r="P152" s="620" t="s">
        <v>1006</v>
      </c>
      <c r="Q152" s="650">
        <v>0.13636363636363635</v>
      </c>
      <c r="R152" s="629">
        <v>0.47250000000000003</v>
      </c>
      <c r="S152" s="653">
        <v>1.05</v>
      </c>
      <c r="T152" s="620">
        <v>1230.5</v>
      </c>
      <c r="U152" s="620">
        <v>581.41125</v>
      </c>
      <c r="V152" s="654"/>
    </row>
    <row r="153" spans="1:22">
      <c r="A153" s="670"/>
      <c r="B153" s="643" t="s">
        <v>106</v>
      </c>
      <c r="C153" s="525">
        <v>240</v>
      </c>
      <c r="D153" s="525">
        <v>22</v>
      </c>
      <c r="E153" s="616" t="s">
        <v>1000</v>
      </c>
      <c r="F153" s="617" t="s">
        <v>712</v>
      </c>
      <c r="G153" s="645">
        <v>1</v>
      </c>
      <c r="H153" s="645"/>
      <c r="I153" s="645"/>
      <c r="J153" s="645">
        <v>0.5</v>
      </c>
      <c r="K153" s="645">
        <f t="shared" si="4"/>
        <v>1.5</v>
      </c>
      <c r="L153" s="638">
        <v>1</v>
      </c>
      <c r="M153" s="638"/>
      <c r="N153" s="640"/>
      <c r="O153" s="618">
        <f t="shared" si="5"/>
        <v>1</v>
      </c>
      <c r="P153" s="620" t="s">
        <v>1006</v>
      </c>
      <c r="Q153" s="650">
        <v>9.166666666666666E-2</v>
      </c>
      <c r="R153" s="629">
        <v>0.67670000000000008</v>
      </c>
      <c r="S153" s="653">
        <v>1.01</v>
      </c>
      <c r="T153" s="620">
        <v>1230.5</v>
      </c>
      <c r="U153" s="620">
        <v>832.67935000000011</v>
      </c>
      <c r="V153" s="654"/>
    </row>
    <row r="154" spans="1:22">
      <c r="A154" s="670"/>
      <c r="B154" s="643" t="s">
        <v>152</v>
      </c>
      <c r="C154" s="525">
        <v>303</v>
      </c>
      <c r="D154" s="525">
        <v>46</v>
      </c>
      <c r="E154" s="616" t="s">
        <v>1000</v>
      </c>
      <c r="F154" s="617" t="s">
        <v>712</v>
      </c>
      <c r="G154" s="645">
        <v>1</v>
      </c>
      <c r="H154" s="645"/>
      <c r="I154" s="645"/>
      <c r="J154" s="645">
        <v>0.5</v>
      </c>
      <c r="K154" s="645">
        <f t="shared" si="4"/>
        <v>1.5</v>
      </c>
      <c r="L154" s="638">
        <v>1</v>
      </c>
      <c r="M154" s="638"/>
      <c r="N154" s="640"/>
      <c r="O154" s="618">
        <f t="shared" si="5"/>
        <v>1</v>
      </c>
      <c r="P154" s="620" t="s">
        <v>1006</v>
      </c>
      <c r="Q154" s="650">
        <v>0.15181518151815182</v>
      </c>
      <c r="R154" s="629">
        <v>0.70350000000000013</v>
      </c>
      <c r="S154" s="653">
        <v>1.05</v>
      </c>
      <c r="T154" s="620">
        <v>1230.5</v>
      </c>
      <c r="U154" s="620">
        <v>865.6567500000001</v>
      </c>
      <c r="V154" s="654"/>
    </row>
    <row r="155" spans="1:22">
      <c r="A155" s="670"/>
      <c r="B155" s="643" t="s">
        <v>153</v>
      </c>
      <c r="C155" s="525">
        <v>326</v>
      </c>
      <c r="D155" s="525">
        <v>18</v>
      </c>
      <c r="E155" s="616" t="s">
        <v>1000</v>
      </c>
      <c r="F155" s="617" t="s">
        <v>712</v>
      </c>
      <c r="G155" s="645">
        <v>1</v>
      </c>
      <c r="H155" s="645"/>
      <c r="I155" s="645"/>
      <c r="J155" s="645">
        <v>0.5</v>
      </c>
      <c r="K155" s="645">
        <f t="shared" si="4"/>
        <v>1.5</v>
      </c>
      <c r="L155" s="638">
        <v>1</v>
      </c>
      <c r="M155" s="638" t="s">
        <v>974</v>
      </c>
      <c r="N155" s="640"/>
      <c r="O155" s="618">
        <v>1</v>
      </c>
      <c r="P155" s="620" t="s">
        <v>1006</v>
      </c>
      <c r="Q155" s="650">
        <v>5.5214723926380369E-2</v>
      </c>
      <c r="R155" s="629">
        <v>0.67670000000000008</v>
      </c>
      <c r="S155" s="653">
        <v>1.01</v>
      </c>
      <c r="T155" s="620">
        <v>1230.5</v>
      </c>
      <c r="U155" s="620">
        <v>832.67935000000011</v>
      </c>
      <c r="V155" s="654"/>
    </row>
    <row r="156" spans="1:22">
      <c r="A156" s="670"/>
      <c r="B156" s="643" t="s">
        <v>154</v>
      </c>
      <c r="C156" s="525">
        <v>239</v>
      </c>
      <c r="D156" s="525">
        <v>26</v>
      </c>
      <c r="E156" s="616" t="s">
        <v>1000</v>
      </c>
      <c r="F156" s="617" t="s">
        <v>712</v>
      </c>
      <c r="G156" s="645">
        <v>1</v>
      </c>
      <c r="H156" s="645"/>
      <c r="I156" s="645"/>
      <c r="J156" s="645">
        <v>0.5</v>
      </c>
      <c r="K156" s="645">
        <f t="shared" si="4"/>
        <v>1.5</v>
      </c>
      <c r="L156" s="638">
        <v>0.25</v>
      </c>
      <c r="M156" s="638"/>
      <c r="N156" s="640"/>
      <c r="O156" s="618">
        <f t="shared" si="5"/>
        <v>0.25</v>
      </c>
      <c r="P156" s="620" t="s">
        <v>1006</v>
      </c>
      <c r="Q156" s="650">
        <v>0.10878661087866109</v>
      </c>
      <c r="R156" s="629">
        <v>0.47250000000000003</v>
      </c>
      <c r="S156" s="653">
        <v>1.05</v>
      </c>
      <c r="T156" s="620">
        <v>1230.5</v>
      </c>
      <c r="U156" s="620">
        <v>581.41125</v>
      </c>
      <c r="V156" s="654"/>
    </row>
    <row r="157" spans="1:22">
      <c r="A157" s="670"/>
      <c r="B157" s="16" t="s">
        <v>155</v>
      </c>
      <c r="C157" s="525">
        <v>142</v>
      </c>
      <c r="D157" s="525">
        <v>29</v>
      </c>
      <c r="E157" s="616" t="s">
        <v>1000</v>
      </c>
      <c r="F157" s="617" t="s">
        <v>712</v>
      </c>
      <c r="G157" s="645">
        <v>1</v>
      </c>
      <c r="H157" s="645"/>
      <c r="I157" s="645"/>
      <c r="J157" s="645">
        <v>0.5</v>
      </c>
      <c r="K157" s="645">
        <f t="shared" si="4"/>
        <v>1.5</v>
      </c>
      <c r="L157" s="638">
        <v>0.25</v>
      </c>
      <c r="M157" s="638"/>
      <c r="N157" s="640"/>
      <c r="O157" s="618">
        <f t="shared" si="5"/>
        <v>0.25</v>
      </c>
      <c r="P157" s="620" t="s">
        <v>1006</v>
      </c>
      <c r="Q157" s="650">
        <v>0.20422535211267606</v>
      </c>
      <c r="R157" s="629">
        <v>0.47250000000000003</v>
      </c>
      <c r="S157" s="653">
        <v>1.05</v>
      </c>
      <c r="T157" s="620">
        <v>1230.5</v>
      </c>
      <c r="U157" s="620">
        <v>581.41125</v>
      </c>
      <c r="V157" s="654"/>
    </row>
    <row r="158" spans="1:22">
      <c r="A158" s="670"/>
      <c r="B158" s="643" t="s">
        <v>156</v>
      </c>
      <c r="C158" s="525">
        <v>122</v>
      </c>
      <c r="D158" s="525">
        <v>21</v>
      </c>
      <c r="E158" s="616" t="s">
        <v>1000</v>
      </c>
      <c r="F158" s="617" t="s">
        <v>712</v>
      </c>
      <c r="G158" s="645">
        <v>1</v>
      </c>
      <c r="H158" s="645"/>
      <c r="I158" s="645"/>
      <c r="J158" s="645">
        <v>0.5</v>
      </c>
      <c r="K158" s="645">
        <f t="shared" si="4"/>
        <v>1.5</v>
      </c>
      <c r="L158" s="638">
        <v>1</v>
      </c>
      <c r="M158" s="638"/>
      <c r="N158" s="640"/>
      <c r="O158" s="618">
        <f t="shared" si="5"/>
        <v>1</v>
      </c>
      <c r="P158" s="620" t="s">
        <v>1006</v>
      </c>
      <c r="Q158" s="650">
        <v>0.1721311475409836</v>
      </c>
      <c r="R158" s="629">
        <v>0.70350000000000013</v>
      </c>
      <c r="S158" s="653">
        <v>1.05</v>
      </c>
      <c r="T158" s="620">
        <v>1230.5</v>
      </c>
      <c r="U158" s="620">
        <v>865.6567500000001</v>
      </c>
      <c r="V158" s="654"/>
    </row>
    <row r="159" spans="1:22" ht="31.2">
      <c r="A159" s="670"/>
      <c r="B159" s="643" t="s">
        <v>997</v>
      </c>
      <c r="C159" s="525">
        <v>240</v>
      </c>
      <c r="D159" s="525">
        <v>11</v>
      </c>
      <c r="E159" s="616" t="s">
        <v>1000</v>
      </c>
      <c r="F159" s="617" t="s">
        <v>712</v>
      </c>
      <c r="G159" s="645">
        <v>1</v>
      </c>
      <c r="H159" s="645"/>
      <c r="I159" s="645"/>
      <c r="J159" s="645">
        <v>0.5</v>
      </c>
      <c r="K159" s="645">
        <f t="shared" si="4"/>
        <v>1.5</v>
      </c>
      <c r="L159" s="638">
        <v>1</v>
      </c>
      <c r="M159" s="638"/>
      <c r="N159" s="640"/>
      <c r="O159" s="618">
        <f t="shared" si="5"/>
        <v>1</v>
      </c>
      <c r="P159" s="620" t="s">
        <v>1006</v>
      </c>
      <c r="Q159" s="650">
        <v>4.583333333333333E-2</v>
      </c>
      <c r="R159" s="629">
        <v>0.67670000000000008</v>
      </c>
      <c r="S159" s="653">
        <v>1.01</v>
      </c>
      <c r="T159" s="620">
        <v>1230.5</v>
      </c>
      <c r="U159" s="620">
        <v>832.67935000000011</v>
      </c>
      <c r="V159" s="654"/>
    </row>
    <row r="160" spans="1:22">
      <c r="A160" s="670"/>
      <c r="B160" s="643" t="s">
        <v>158</v>
      </c>
      <c r="C160" s="525">
        <v>423</v>
      </c>
      <c r="D160" s="525">
        <v>102</v>
      </c>
      <c r="E160" s="616" t="s">
        <v>1000</v>
      </c>
      <c r="F160" s="617" t="s">
        <v>712</v>
      </c>
      <c r="G160" s="645">
        <v>1</v>
      </c>
      <c r="H160" s="645"/>
      <c r="I160" s="645"/>
      <c r="J160" s="645">
        <v>0.5</v>
      </c>
      <c r="K160" s="645">
        <f t="shared" si="4"/>
        <v>1.5</v>
      </c>
      <c r="L160" s="638">
        <v>1</v>
      </c>
      <c r="M160" s="638"/>
      <c r="N160" s="640"/>
      <c r="O160" s="618">
        <f t="shared" si="5"/>
        <v>1</v>
      </c>
      <c r="P160" s="620" t="s">
        <v>1006</v>
      </c>
      <c r="Q160" s="650">
        <v>0.24113475177304963</v>
      </c>
      <c r="R160" s="629">
        <v>0.70350000000000013</v>
      </c>
      <c r="S160" s="653">
        <v>1.05</v>
      </c>
      <c r="T160" s="620">
        <v>1230.5</v>
      </c>
      <c r="U160" s="620">
        <v>865.6567500000001</v>
      </c>
      <c r="V160" s="654"/>
    </row>
    <row r="161" spans="1:22" ht="31.2">
      <c r="A161" s="670"/>
      <c r="B161" s="643" t="s">
        <v>159</v>
      </c>
      <c r="C161" s="525">
        <v>1146</v>
      </c>
      <c r="D161" s="525">
        <v>155</v>
      </c>
      <c r="E161" s="616" t="s">
        <v>1000</v>
      </c>
      <c r="F161" s="617" t="s">
        <v>968</v>
      </c>
      <c r="G161" s="645">
        <v>1</v>
      </c>
      <c r="H161" s="645">
        <v>1</v>
      </c>
      <c r="I161" s="645"/>
      <c r="J161" s="645">
        <v>1</v>
      </c>
      <c r="K161" s="645">
        <f t="shared" si="4"/>
        <v>3</v>
      </c>
      <c r="L161" s="638">
        <v>1</v>
      </c>
      <c r="M161" s="638">
        <v>1</v>
      </c>
      <c r="N161" s="640"/>
      <c r="O161" s="618">
        <f t="shared" si="5"/>
        <v>2</v>
      </c>
      <c r="P161" s="620" t="s">
        <v>1006</v>
      </c>
      <c r="Q161" s="650">
        <v>0.13525305410122165</v>
      </c>
      <c r="R161" s="629">
        <v>0.70350000000000013</v>
      </c>
      <c r="S161" s="653">
        <v>1.05</v>
      </c>
      <c r="T161" s="620">
        <v>2460.9</v>
      </c>
      <c r="U161" s="620">
        <v>1731.2431500000002</v>
      </c>
      <c r="V161" s="654"/>
    </row>
    <row r="162" spans="1:22">
      <c r="A162" s="670"/>
      <c r="B162" s="643" t="s">
        <v>160</v>
      </c>
      <c r="C162" s="525">
        <v>1609</v>
      </c>
      <c r="D162" s="525">
        <v>135</v>
      </c>
      <c r="E162" s="616" t="s">
        <v>1000</v>
      </c>
      <c r="F162" s="617" t="s">
        <v>712</v>
      </c>
      <c r="G162" s="645">
        <v>1</v>
      </c>
      <c r="H162" s="645">
        <v>1.5</v>
      </c>
      <c r="I162" s="645"/>
      <c r="J162" s="645">
        <v>1</v>
      </c>
      <c r="K162" s="645">
        <f t="shared" si="4"/>
        <v>3.5</v>
      </c>
      <c r="L162" s="643">
        <v>1</v>
      </c>
      <c r="M162" s="638"/>
      <c r="N162" s="640"/>
      <c r="O162" s="618">
        <f t="shared" si="5"/>
        <v>1</v>
      </c>
      <c r="P162" s="620" t="s">
        <v>1006</v>
      </c>
      <c r="Q162" s="650">
        <v>8.3903045369794899E-2</v>
      </c>
      <c r="R162" s="629">
        <v>0.45450000000000002</v>
      </c>
      <c r="S162" s="653">
        <v>1.01</v>
      </c>
      <c r="T162" s="653">
        <v>2907.1</v>
      </c>
      <c r="U162" s="620">
        <v>1321.2769499999999</v>
      </c>
      <c r="V162" s="654"/>
    </row>
    <row r="163" spans="1:22">
      <c r="A163" s="670"/>
      <c r="B163" s="643" t="s">
        <v>161</v>
      </c>
      <c r="C163" s="525">
        <v>1569</v>
      </c>
      <c r="D163" s="525">
        <v>130</v>
      </c>
      <c r="E163" s="616" t="s">
        <v>1000</v>
      </c>
      <c r="F163" s="617" t="s">
        <v>712</v>
      </c>
      <c r="G163" s="645">
        <v>1</v>
      </c>
      <c r="H163" s="645">
        <v>1.5</v>
      </c>
      <c r="I163" s="645"/>
      <c r="J163" s="645">
        <v>1</v>
      </c>
      <c r="K163" s="645">
        <f t="shared" si="4"/>
        <v>3.5</v>
      </c>
      <c r="L163" s="643">
        <v>1</v>
      </c>
      <c r="M163" s="638"/>
      <c r="N163" s="640"/>
      <c r="O163" s="618">
        <f t="shared" si="5"/>
        <v>1</v>
      </c>
      <c r="P163" s="620" t="s">
        <v>1006</v>
      </c>
      <c r="Q163" s="650">
        <v>8.2855321861057998E-2</v>
      </c>
      <c r="R163" s="629">
        <v>0.45450000000000002</v>
      </c>
      <c r="S163" s="653">
        <v>1.01</v>
      </c>
      <c r="T163" s="653">
        <v>2907.1</v>
      </c>
      <c r="U163" s="620">
        <v>1321.2769499999999</v>
      </c>
      <c r="V163" s="654"/>
    </row>
    <row r="164" spans="1:22">
      <c r="A164" s="642">
        <v>19</v>
      </c>
      <c r="B164" s="643" t="s">
        <v>10</v>
      </c>
      <c r="C164" s="642"/>
      <c r="D164" s="642"/>
      <c r="E164" s="642"/>
      <c r="F164" s="643"/>
      <c r="G164" s="645"/>
      <c r="H164" s="645"/>
      <c r="I164" s="645"/>
      <c r="J164" s="645"/>
      <c r="K164" s="645"/>
      <c r="L164" s="645"/>
      <c r="M164" s="645"/>
      <c r="N164" s="645"/>
      <c r="O164" s="618"/>
      <c r="P164" s="645"/>
      <c r="Q164" s="652"/>
      <c r="R164" s="629"/>
      <c r="S164" s="653"/>
      <c r="T164" s="620"/>
      <c r="U164" s="656">
        <v>17230.382949999999</v>
      </c>
      <c r="V164" s="654"/>
    </row>
    <row r="165" spans="1:22">
      <c r="A165" s="678" t="s">
        <v>162</v>
      </c>
      <c r="B165" s="571" t="s">
        <v>163</v>
      </c>
      <c r="C165" s="622">
        <v>910</v>
      </c>
      <c r="D165" s="622">
        <v>102</v>
      </c>
      <c r="E165" s="616" t="s">
        <v>1000</v>
      </c>
      <c r="F165" s="643" t="s">
        <v>15</v>
      </c>
      <c r="G165" s="645">
        <v>1</v>
      </c>
      <c r="H165" s="645">
        <v>1</v>
      </c>
      <c r="I165" s="645"/>
      <c r="J165" s="645">
        <v>1</v>
      </c>
      <c r="K165" s="645">
        <f t="shared" si="4"/>
        <v>3</v>
      </c>
      <c r="L165" s="619">
        <v>1</v>
      </c>
      <c r="M165" s="638">
        <v>1</v>
      </c>
      <c r="N165" s="619"/>
      <c r="O165" s="618">
        <f t="shared" si="5"/>
        <v>2</v>
      </c>
      <c r="P165" s="620" t="s">
        <v>1006</v>
      </c>
      <c r="Q165" s="650">
        <v>0.11208791208791209</v>
      </c>
      <c r="R165" s="629">
        <v>0.70350000000000013</v>
      </c>
      <c r="S165" s="653">
        <v>1.05</v>
      </c>
      <c r="T165" s="620">
        <v>2460.9</v>
      </c>
      <c r="U165" s="620">
        <v>1731.2431500000002</v>
      </c>
      <c r="V165" s="654"/>
    </row>
    <row r="166" spans="1:22">
      <c r="A166" s="678"/>
      <c r="B166" s="571" t="s">
        <v>164</v>
      </c>
      <c r="C166" s="622">
        <v>194</v>
      </c>
      <c r="D166" s="622">
        <v>14</v>
      </c>
      <c r="E166" s="616" t="s">
        <v>1000</v>
      </c>
      <c r="F166" s="643" t="s">
        <v>15</v>
      </c>
      <c r="G166" s="645">
        <v>1</v>
      </c>
      <c r="H166" s="645"/>
      <c r="I166" s="645"/>
      <c r="J166" s="645">
        <v>0.5</v>
      </c>
      <c r="K166" s="645">
        <f t="shared" si="4"/>
        <v>1.5</v>
      </c>
      <c r="L166" s="619">
        <v>1</v>
      </c>
      <c r="M166" s="638"/>
      <c r="N166" s="619"/>
      <c r="O166" s="618">
        <f t="shared" si="5"/>
        <v>1</v>
      </c>
      <c r="P166" s="620" t="s">
        <v>1006</v>
      </c>
      <c r="Q166" s="650">
        <v>7.2164948453608241E-2</v>
      </c>
      <c r="R166" s="629">
        <v>0.67670000000000008</v>
      </c>
      <c r="S166" s="653">
        <v>1.01</v>
      </c>
      <c r="T166" s="620">
        <v>1230.5</v>
      </c>
      <c r="U166" s="620">
        <v>832.67935000000011</v>
      </c>
      <c r="V166" s="654"/>
    </row>
    <row r="167" spans="1:22" ht="31.2">
      <c r="A167" s="678"/>
      <c r="B167" s="571" t="s">
        <v>947</v>
      </c>
      <c r="C167" s="622">
        <v>953</v>
      </c>
      <c r="D167" s="622">
        <v>132</v>
      </c>
      <c r="E167" s="616" t="s">
        <v>1000</v>
      </c>
      <c r="F167" s="643" t="s">
        <v>15</v>
      </c>
      <c r="G167" s="645">
        <v>1</v>
      </c>
      <c r="H167" s="645">
        <v>1</v>
      </c>
      <c r="I167" s="645"/>
      <c r="J167" s="645">
        <v>1</v>
      </c>
      <c r="K167" s="645">
        <f t="shared" si="4"/>
        <v>3</v>
      </c>
      <c r="L167" s="619">
        <v>1</v>
      </c>
      <c r="M167" s="638">
        <v>1</v>
      </c>
      <c r="N167" s="619"/>
      <c r="O167" s="618">
        <f t="shared" si="5"/>
        <v>2</v>
      </c>
      <c r="P167" s="620" t="s">
        <v>1006</v>
      </c>
      <c r="Q167" s="650">
        <v>0.13850996852046171</v>
      </c>
      <c r="R167" s="629">
        <v>0.70350000000000013</v>
      </c>
      <c r="S167" s="653">
        <v>1.05</v>
      </c>
      <c r="T167" s="620">
        <v>2460.9</v>
      </c>
      <c r="U167" s="620">
        <v>1731.2431500000002</v>
      </c>
      <c r="V167" s="654"/>
    </row>
    <row r="168" spans="1:22">
      <c r="A168" s="678"/>
      <c r="B168" s="571" t="s">
        <v>166</v>
      </c>
      <c r="C168" s="622">
        <v>237</v>
      </c>
      <c r="D168" s="622">
        <v>21</v>
      </c>
      <c r="E168" s="616" t="s">
        <v>1000</v>
      </c>
      <c r="F168" s="643" t="s">
        <v>15</v>
      </c>
      <c r="G168" s="645">
        <v>1</v>
      </c>
      <c r="H168" s="645"/>
      <c r="I168" s="645"/>
      <c r="J168" s="645">
        <v>0.5</v>
      </c>
      <c r="K168" s="645">
        <f t="shared" si="4"/>
        <v>1.5</v>
      </c>
      <c r="L168" s="619">
        <v>1</v>
      </c>
      <c r="M168" s="638"/>
      <c r="N168" s="619"/>
      <c r="O168" s="618">
        <f t="shared" si="5"/>
        <v>1</v>
      </c>
      <c r="P168" s="620" t="s">
        <v>1006</v>
      </c>
      <c r="Q168" s="650">
        <v>8.8607594936708861E-2</v>
      </c>
      <c r="R168" s="629">
        <v>0.67670000000000008</v>
      </c>
      <c r="S168" s="653">
        <v>1.01</v>
      </c>
      <c r="T168" s="620">
        <v>1230.5</v>
      </c>
      <c r="U168" s="620">
        <v>832.67935000000011</v>
      </c>
      <c r="V168" s="654"/>
    </row>
    <row r="169" spans="1:22" ht="31.2">
      <c r="A169" s="678"/>
      <c r="B169" s="571" t="s">
        <v>948</v>
      </c>
      <c r="C169" s="622">
        <v>395</v>
      </c>
      <c r="D169" s="622">
        <v>48</v>
      </c>
      <c r="E169" s="616" t="s">
        <v>1000</v>
      </c>
      <c r="F169" s="643" t="s">
        <v>15</v>
      </c>
      <c r="G169" s="645">
        <v>1</v>
      </c>
      <c r="H169" s="645"/>
      <c r="I169" s="645"/>
      <c r="J169" s="645">
        <v>0.5</v>
      </c>
      <c r="K169" s="645">
        <f t="shared" si="4"/>
        <v>1.5</v>
      </c>
      <c r="L169" s="619">
        <v>1</v>
      </c>
      <c r="M169" s="638"/>
      <c r="N169" s="619"/>
      <c r="O169" s="618">
        <f t="shared" si="5"/>
        <v>1</v>
      </c>
      <c r="P169" s="620" t="s">
        <v>1006</v>
      </c>
      <c r="Q169" s="650">
        <v>0.12151898734177215</v>
      </c>
      <c r="R169" s="629">
        <v>0.70350000000000013</v>
      </c>
      <c r="S169" s="653">
        <v>1.05</v>
      </c>
      <c r="T169" s="620">
        <v>1230.5</v>
      </c>
      <c r="U169" s="620">
        <v>865.6567500000001</v>
      </c>
      <c r="V169" s="654"/>
    </row>
    <row r="170" spans="1:22">
      <c r="A170" s="678"/>
      <c r="B170" s="571" t="s">
        <v>168</v>
      </c>
      <c r="C170" s="622">
        <v>292</v>
      </c>
      <c r="D170" s="622">
        <v>46</v>
      </c>
      <c r="E170" s="616" t="s">
        <v>1000</v>
      </c>
      <c r="F170" s="643" t="s">
        <v>15</v>
      </c>
      <c r="G170" s="645">
        <v>1</v>
      </c>
      <c r="H170" s="645"/>
      <c r="I170" s="645"/>
      <c r="J170" s="645">
        <v>0.5</v>
      </c>
      <c r="K170" s="645">
        <f t="shared" si="4"/>
        <v>1.5</v>
      </c>
      <c r="L170" s="619">
        <v>1</v>
      </c>
      <c r="M170" s="638"/>
      <c r="N170" s="619"/>
      <c r="O170" s="618">
        <f t="shared" si="5"/>
        <v>1</v>
      </c>
      <c r="P170" s="620" t="s">
        <v>1006</v>
      </c>
      <c r="Q170" s="650">
        <v>0.15753424657534246</v>
      </c>
      <c r="R170" s="629">
        <v>0.70350000000000013</v>
      </c>
      <c r="S170" s="653">
        <v>1.05</v>
      </c>
      <c r="T170" s="620">
        <v>1230.5</v>
      </c>
      <c r="U170" s="620">
        <v>865.6567500000001</v>
      </c>
      <c r="V170" s="654"/>
    </row>
    <row r="171" spans="1:22">
      <c r="A171" s="678"/>
      <c r="B171" s="571" t="s">
        <v>169</v>
      </c>
      <c r="C171" s="622">
        <v>285</v>
      </c>
      <c r="D171" s="622">
        <v>37</v>
      </c>
      <c r="E171" s="616" t="s">
        <v>1000</v>
      </c>
      <c r="F171" s="643" t="s">
        <v>15</v>
      </c>
      <c r="G171" s="645">
        <v>1</v>
      </c>
      <c r="H171" s="645"/>
      <c r="I171" s="645"/>
      <c r="J171" s="645">
        <v>0.5</v>
      </c>
      <c r="K171" s="645">
        <f t="shared" si="4"/>
        <v>1.5</v>
      </c>
      <c r="L171" s="619">
        <v>1</v>
      </c>
      <c r="M171" s="638"/>
      <c r="N171" s="619"/>
      <c r="O171" s="618">
        <f t="shared" si="5"/>
        <v>1</v>
      </c>
      <c r="P171" s="620" t="s">
        <v>1006</v>
      </c>
      <c r="Q171" s="650">
        <v>0.12982456140350876</v>
      </c>
      <c r="R171" s="629">
        <v>0.70350000000000013</v>
      </c>
      <c r="S171" s="653">
        <v>1.05</v>
      </c>
      <c r="T171" s="620">
        <v>1230.5</v>
      </c>
      <c r="U171" s="620">
        <v>865.6567500000001</v>
      </c>
      <c r="V171" s="654"/>
    </row>
    <row r="172" spans="1:22">
      <c r="A172" s="678"/>
      <c r="B172" s="571" t="s">
        <v>358</v>
      </c>
      <c r="C172" s="622">
        <v>886</v>
      </c>
      <c r="D172" s="622">
        <v>171</v>
      </c>
      <c r="E172" s="616" t="s">
        <v>1000</v>
      </c>
      <c r="F172" s="643" t="s">
        <v>15</v>
      </c>
      <c r="G172" s="645">
        <v>1</v>
      </c>
      <c r="H172" s="645"/>
      <c r="I172" s="645"/>
      <c r="J172" s="645">
        <v>0.5</v>
      </c>
      <c r="K172" s="645">
        <f t="shared" si="4"/>
        <v>1.5</v>
      </c>
      <c r="L172" s="619">
        <v>1</v>
      </c>
      <c r="M172" s="638"/>
      <c r="N172" s="619"/>
      <c r="O172" s="618">
        <f t="shared" si="5"/>
        <v>1</v>
      </c>
      <c r="P172" s="620" t="s">
        <v>1006</v>
      </c>
      <c r="Q172" s="650">
        <v>0.1930022573363431</v>
      </c>
      <c r="R172" s="629">
        <v>0.70350000000000013</v>
      </c>
      <c r="S172" s="653">
        <v>1.05</v>
      </c>
      <c r="T172" s="620">
        <v>1230.5</v>
      </c>
      <c r="U172" s="620">
        <v>865.6567500000001</v>
      </c>
      <c r="V172" s="654"/>
    </row>
    <row r="173" spans="1:22">
      <c r="A173" s="678"/>
      <c r="B173" s="571" t="s">
        <v>170</v>
      </c>
      <c r="C173" s="622">
        <v>279</v>
      </c>
      <c r="D173" s="622">
        <v>41</v>
      </c>
      <c r="E173" s="616" t="s">
        <v>1000</v>
      </c>
      <c r="F173" s="643" t="s">
        <v>15</v>
      </c>
      <c r="G173" s="645">
        <v>1</v>
      </c>
      <c r="H173" s="645"/>
      <c r="I173" s="645"/>
      <c r="J173" s="645">
        <v>0.5</v>
      </c>
      <c r="K173" s="645">
        <f t="shared" si="4"/>
        <v>1.5</v>
      </c>
      <c r="L173" s="619">
        <v>1</v>
      </c>
      <c r="M173" s="638"/>
      <c r="N173" s="619"/>
      <c r="O173" s="618">
        <f t="shared" si="5"/>
        <v>1</v>
      </c>
      <c r="P173" s="620" t="s">
        <v>1006</v>
      </c>
      <c r="Q173" s="650">
        <v>0.14695340501792115</v>
      </c>
      <c r="R173" s="629">
        <v>0.70350000000000013</v>
      </c>
      <c r="S173" s="653">
        <v>1.05</v>
      </c>
      <c r="T173" s="620">
        <v>1230.5</v>
      </c>
      <c r="U173" s="620">
        <v>865.6567500000001</v>
      </c>
      <c r="V173" s="654"/>
    </row>
    <row r="174" spans="1:22">
      <c r="A174" s="678"/>
      <c r="B174" s="571" t="s">
        <v>171</v>
      </c>
      <c r="C174" s="622">
        <v>212</v>
      </c>
      <c r="D174" s="622">
        <v>23</v>
      </c>
      <c r="E174" s="616" t="s">
        <v>1000</v>
      </c>
      <c r="F174" s="643" t="s">
        <v>15</v>
      </c>
      <c r="G174" s="645">
        <v>1</v>
      </c>
      <c r="H174" s="645"/>
      <c r="I174" s="645"/>
      <c r="J174" s="645">
        <v>0.5</v>
      </c>
      <c r="K174" s="645">
        <f t="shared" si="4"/>
        <v>1.5</v>
      </c>
      <c r="L174" s="619">
        <v>1</v>
      </c>
      <c r="M174" s="638"/>
      <c r="N174" s="619"/>
      <c r="O174" s="618">
        <f t="shared" si="5"/>
        <v>1</v>
      </c>
      <c r="P174" s="620" t="s">
        <v>1006</v>
      </c>
      <c r="Q174" s="650">
        <v>0.10849056603773585</v>
      </c>
      <c r="R174" s="629">
        <v>0.70350000000000013</v>
      </c>
      <c r="S174" s="653">
        <v>1.05</v>
      </c>
      <c r="T174" s="620">
        <v>1230.5</v>
      </c>
      <c r="U174" s="620">
        <v>865.6567500000001</v>
      </c>
      <c r="V174" s="654"/>
    </row>
    <row r="175" spans="1:22">
      <c r="A175" s="678"/>
      <c r="B175" s="571" t="s">
        <v>172</v>
      </c>
      <c r="C175" s="622">
        <v>635</v>
      </c>
      <c r="D175" s="622">
        <v>49</v>
      </c>
      <c r="E175" s="616" t="s">
        <v>1000</v>
      </c>
      <c r="F175" s="643" t="s">
        <v>15</v>
      </c>
      <c r="G175" s="645">
        <v>1</v>
      </c>
      <c r="H175" s="645"/>
      <c r="I175" s="645"/>
      <c r="J175" s="645">
        <v>0.5</v>
      </c>
      <c r="K175" s="645">
        <f t="shared" si="4"/>
        <v>1.5</v>
      </c>
      <c r="L175" s="619">
        <v>1</v>
      </c>
      <c r="M175" s="638"/>
      <c r="N175" s="619"/>
      <c r="O175" s="618">
        <f t="shared" si="5"/>
        <v>1</v>
      </c>
      <c r="P175" s="620" t="s">
        <v>1006</v>
      </c>
      <c r="Q175" s="650">
        <v>7.716535433070866E-2</v>
      </c>
      <c r="R175" s="629">
        <v>0.67670000000000008</v>
      </c>
      <c r="S175" s="653">
        <v>1.01</v>
      </c>
      <c r="T175" s="620">
        <v>1230.5</v>
      </c>
      <c r="U175" s="620">
        <v>832.67935000000011</v>
      </c>
      <c r="V175" s="654"/>
    </row>
    <row r="176" spans="1:22">
      <c r="A176" s="678"/>
      <c r="B176" s="571" t="s">
        <v>72</v>
      </c>
      <c r="C176" s="622">
        <v>209</v>
      </c>
      <c r="D176" s="622">
        <v>11</v>
      </c>
      <c r="E176" s="616" t="s">
        <v>1000</v>
      </c>
      <c r="F176" s="643" t="s">
        <v>15</v>
      </c>
      <c r="G176" s="645">
        <v>1</v>
      </c>
      <c r="H176" s="645"/>
      <c r="I176" s="645"/>
      <c r="J176" s="645">
        <v>0.5</v>
      </c>
      <c r="K176" s="645">
        <f t="shared" si="4"/>
        <v>1.5</v>
      </c>
      <c r="L176" s="619">
        <v>1</v>
      </c>
      <c r="M176" s="638"/>
      <c r="N176" s="619"/>
      <c r="O176" s="618">
        <f t="shared" si="5"/>
        <v>1</v>
      </c>
      <c r="P176" s="620" t="s">
        <v>1006</v>
      </c>
      <c r="Q176" s="650">
        <v>5.2631578947368418E-2</v>
      </c>
      <c r="R176" s="629">
        <v>0.67670000000000008</v>
      </c>
      <c r="S176" s="653">
        <v>1.01</v>
      </c>
      <c r="T176" s="620">
        <v>1230.5</v>
      </c>
      <c r="U176" s="620">
        <v>832.67935000000011</v>
      </c>
      <c r="V176" s="654"/>
    </row>
    <row r="177" spans="1:22">
      <c r="A177" s="678"/>
      <c r="B177" s="571" t="s">
        <v>173</v>
      </c>
      <c r="C177" s="622">
        <v>765</v>
      </c>
      <c r="D177" s="622">
        <v>123</v>
      </c>
      <c r="E177" s="616" t="s">
        <v>1000</v>
      </c>
      <c r="F177" s="643" t="s">
        <v>15</v>
      </c>
      <c r="G177" s="645">
        <v>1</v>
      </c>
      <c r="H177" s="645"/>
      <c r="I177" s="645"/>
      <c r="J177" s="645">
        <v>0.5</v>
      </c>
      <c r="K177" s="645">
        <f t="shared" si="4"/>
        <v>1.5</v>
      </c>
      <c r="L177" s="619">
        <v>1</v>
      </c>
      <c r="M177" s="638"/>
      <c r="N177" s="619"/>
      <c r="O177" s="618">
        <f t="shared" si="5"/>
        <v>1</v>
      </c>
      <c r="P177" s="620" t="s">
        <v>1006</v>
      </c>
      <c r="Q177" s="650">
        <v>0.16078431372549021</v>
      </c>
      <c r="R177" s="629">
        <v>0.70350000000000013</v>
      </c>
      <c r="S177" s="653">
        <v>1.05</v>
      </c>
      <c r="T177" s="620">
        <v>1230.5</v>
      </c>
      <c r="U177" s="620">
        <v>865.6567500000001</v>
      </c>
      <c r="V177" s="654"/>
    </row>
    <row r="178" spans="1:22">
      <c r="A178" s="678"/>
      <c r="B178" s="571" t="s">
        <v>174</v>
      </c>
      <c r="C178" s="622">
        <v>411</v>
      </c>
      <c r="D178" s="622">
        <v>19</v>
      </c>
      <c r="E178" s="616" t="s">
        <v>1000</v>
      </c>
      <c r="F178" s="643" t="s">
        <v>15</v>
      </c>
      <c r="G178" s="645">
        <v>1</v>
      </c>
      <c r="H178" s="645"/>
      <c r="I178" s="645"/>
      <c r="J178" s="645">
        <v>0.5</v>
      </c>
      <c r="K178" s="645">
        <f t="shared" si="4"/>
        <v>1.5</v>
      </c>
      <c r="L178" s="619">
        <v>1</v>
      </c>
      <c r="M178" s="638"/>
      <c r="N178" s="619"/>
      <c r="O178" s="618">
        <f t="shared" si="5"/>
        <v>1</v>
      </c>
      <c r="P178" s="620" t="s">
        <v>1006</v>
      </c>
      <c r="Q178" s="650">
        <v>4.6228710462287104E-2</v>
      </c>
      <c r="R178" s="629">
        <v>0.67670000000000008</v>
      </c>
      <c r="S178" s="653">
        <v>1.01</v>
      </c>
      <c r="T178" s="620">
        <v>1230.5</v>
      </c>
      <c r="U178" s="620">
        <v>832.67935000000011</v>
      </c>
      <c r="V178" s="654"/>
    </row>
    <row r="179" spans="1:22">
      <c r="A179" s="678"/>
      <c r="B179" s="571" t="s">
        <v>175</v>
      </c>
      <c r="C179" s="622">
        <v>229</v>
      </c>
      <c r="D179" s="622">
        <v>49</v>
      </c>
      <c r="E179" s="616" t="s">
        <v>1000</v>
      </c>
      <c r="F179" s="643" t="s">
        <v>15</v>
      </c>
      <c r="G179" s="645">
        <v>1</v>
      </c>
      <c r="H179" s="645"/>
      <c r="I179" s="645"/>
      <c r="J179" s="645">
        <v>0.5</v>
      </c>
      <c r="K179" s="645">
        <f t="shared" si="4"/>
        <v>1.5</v>
      </c>
      <c r="L179" s="619">
        <v>1</v>
      </c>
      <c r="M179" s="638"/>
      <c r="N179" s="619"/>
      <c r="O179" s="618">
        <f t="shared" si="5"/>
        <v>1</v>
      </c>
      <c r="P179" s="620" t="s">
        <v>1006</v>
      </c>
      <c r="Q179" s="650">
        <v>0.21397379912663755</v>
      </c>
      <c r="R179" s="629">
        <v>0.70350000000000013</v>
      </c>
      <c r="S179" s="653">
        <v>1.05</v>
      </c>
      <c r="T179" s="620">
        <v>1230.5</v>
      </c>
      <c r="U179" s="620">
        <v>865.6567500000001</v>
      </c>
      <c r="V179" s="654"/>
    </row>
    <row r="180" spans="1:22">
      <c r="A180" s="678"/>
      <c r="B180" s="571" t="s">
        <v>176</v>
      </c>
      <c r="C180" s="622">
        <v>904</v>
      </c>
      <c r="D180" s="622">
        <v>129</v>
      </c>
      <c r="E180" s="616" t="s">
        <v>1000</v>
      </c>
      <c r="F180" s="643" t="s">
        <v>15</v>
      </c>
      <c r="G180" s="645">
        <v>1</v>
      </c>
      <c r="H180" s="645">
        <v>1</v>
      </c>
      <c r="I180" s="645"/>
      <c r="J180" s="645">
        <v>1</v>
      </c>
      <c r="K180" s="645">
        <f t="shared" si="4"/>
        <v>3</v>
      </c>
      <c r="L180" s="643">
        <v>1</v>
      </c>
      <c r="M180" s="638">
        <v>0.25</v>
      </c>
      <c r="N180" s="619"/>
      <c r="O180" s="618">
        <f t="shared" si="5"/>
        <v>1.25</v>
      </c>
      <c r="P180" s="620" t="s">
        <v>1006</v>
      </c>
      <c r="Q180" s="650">
        <v>0.14269911504424779</v>
      </c>
      <c r="R180" s="629">
        <v>0.47250000000000003</v>
      </c>
      <c r="S180" s="653">
        <v>1.05</v>
      </c>
      <c r="T180" s="620">
        <v>2460.9</v>
      </c>
      <c r="U180" s="620">
        <v>1162.7752499999999</v>
      </c>
      <c r="V180" s="654"/>
    </row>
    <row r="181" spans="1:22">
      <c r="A181" s="678"/>
      <c r="B181" s="571" t="s">
        <v>177</v>
      </c>
      <c r="C181" s="622">
        <v>236</v>
      </c>
      <c r="D181" s="622">
        <v>52</v>
      </c>
      <c r="E181" s="616" t="s">
        <v>1000</v>
      </c>
      <c r="F181" s="643" t="s">
        <v>15</v>
      </c>
      <c r="G181" s="645">
        <v>1</v>
      </c>
      <c r="H181" s="645"/>
      <c r="I181" s="645"/>
      <c r="J181" s="645">
        <v>0.5</v>
      </c>
      <c r="K181" s="645">
        <f t="shared" si="4"/>
        <v>1.5</v>
      </c>
      <c r="L181" s="619">
        <v>1</v>
      </c>
      <c r="M181" s="638"/>
      <c r="N181" s="619"/>
      <c r="O181" s="618">
        <f t="shared" si="5"/>
        <v>1</v>
      </c>
      <c r="P181" s="620" t="s">
        <v>1006</v>
      </c>
      <c r="Q181" s="650">
        <v>0.22033898305084745</v>
      </c>
      <c r="R181" s="629">
        <v>0.70350000000000013</v>
      </c>
      <c r="S181" s="653">
        <v>1.05</v>
      </c>
      <c r="T181" s="620">
        <v>1230.5</v>
      </c>
      <c r="U181" s="620">
        <v>865.6567500000001</v>
      </c>
      <c r="V181" s="654"/>
    </row>
    <row r="182" spans="1:22">
      <c r="A182" s="678"/>
      <c r="B182" s="571" t="s">
        <v>178</v>
      </c>
      <c r="C182" s="622">
        <v>393</v>
      </c>
      <c r="D182" s="622">
        <v>33</v>
      </c>
      <c r="E182" s="616" t="s">
        <v>1000</v>
      </c>
      <c r="F182" s="643" t="s">
        <v>15</v>
      </c>
      <c r="G182" s="645">
        <v>1</v>
      </c>
      <c r="H182" s="645"/>
      <c r="I182" s="645"/>
      <c r="J182" s="645">
        <v>0.5</v>
      </c>
      <c r="K182" s="645">
        <f t="shared" si="4"/>
        <v>1.5</v>
      </c>
      <c r="L182" s="619">
        <v>1</v>
      </c>
      <c r="M182" s="638"/>
      <c r="N182" s="619"/>
      <c r="O182" s="618">
        <f t="shared" si="5"/>
        <v>1</v>
      </c>
      <c r="P182" s="620" t="s">
        <v>1006</v>
      </c>
      <c r="Q182" s="650">
        <v>8.3969465648854963E-2</v>
      </c>
      <c r="R182" s="629">
        <v>0.67670000000000008</v>
      </c>
      <c r="S182" s="653">
        <v>1.01</v>
      </c>
      <c r="T182" s="620">
        <v>1230.5</v>
      </c>
      <c r="U182" s="620">
        <v>832.67935000000011</v>
      </c>
      <c r="V182" s="654"/>
    </row>
    <row r="183" spans="1:22" ht="31.2">
      <c r="A183" s="678"/>
      <c r="B183" s="571" t="s">
        <v>949</v>
      </c>
      <c r="C183" s="622">
        <v>414</v>
      </c>
      <c r="D183" s="622">
        <v>78</v>
      </c>
      <c r="E183" s="616" t="s">
        <v>1000</v>
      </c>
      <c r="F183" s="643" t="s">
        <v>15</v>
      </c>
      <c r="G183" s="645">
        <v>1</v>
      </c>
      <c r="H183" s="645"/>
      <c r="I183" s="645"/>
      <c r="J183" s="645">
        <v>0.5</v>
      </c>
      <c r="K183" s="645">
        <f t="shared" si="4"/>
        <v>1.5</v>
      </c>
      <c r="L183" s="619">
        <v>1</v>
      </c>
      <c r="M183" s="638"/>
      <c r="N183" s="619"/>
      <c r="O183" s="618">
        <f t="shared" si="5"/>
        <v>1</v>
      </c>
      <c r="P183" s="620" t="s">
        <v>1006</v>
      </c>
      <c r="Q183" s="650">
        <v>0.18840579710144928</v>
      </c>
      <c r="R183" s="629">
        <v>0.70350000000000013</v>
      </c>
      <c r="S183" s="653">
        <v>1.05</v>
      </c>
      <c r="T183" s="620">
        <v>1230.5</v>
      </c>
      <c r="U183" s="620">
        <v>865.6567500000001</v>
      </c>
      <c r="V183" s="654"/>
    </row>
    <row r="184" spans="1:22">
      <c r="A184" s="678"/>
      <c r="B184" s="571" t="s">
        <v>180</v>
      </c>
      <c r="C184" s="622">
        <v>309</v>
      </c>
      <c r="D184" s="622">
        <v>90</v>
      </c>
      <c r="E184" s="616" t="s">
        <v>1000</v>
      </c>
      <c r="F184" s="643" t="s">
        <v>15</v>
      </c>
      <c r="G184" s="645">
        <v>1</v>
      </c>
      <c r="H184" s="645"/>
      <c r="I184" s="645"/>
      <c r="J184" s="645">
        <v>0.5</v>
      </c>
      <c r="K184" s="645">
        <f t="shared" si="4"/>
        <v>1.5</v>
      </c>
      <c r="L184" s="619">
        <v>1</v>
      </c>
      <c r="M184" s="638"/>
      <c r="N184" s="619"/>
      <c r="O184" s="618">
        <f t="shared" si="5"/>
        <v>1</v>
      </c>
      <c r="P184" s="620" t="s">
        <v>1006</v>
      </c>
      <c r="Q184" s="650">
        <v>0.29126213592233008</v>
      </c>
      <c r="R184" s="629">
        <v>0.70350000000000013</v>
      </c>
      <c r="S184" s="653">
        <v>1.05</v>
      </c>
      <c r="T184" s="620">
        <v>1230.5</v>
      </c>
      <c r="U184" s="620">
        <v>865.6567500000001</v>
      </c>
      <c r="V184" s="654"/>
    </row>
    <row r="185" spans="1:22">
      <c r="A185" s="678"/>
      <c r="B185" s="571" t="s">
        <v>181</v>
      </c>
      <c r="C185" s="622">
        <v>1177</v>
      </c>
      <c r="D185" s="622">
        <v>272</v>
      </c>
      <c r="E185" s="616" t="s">
        <v>1000</v>
      </c>
      <c r="F185" s="643" t="s">
        <v>15</v>
      </c>
      <c r="G185" s="645">
        <v>1</v>
      </c>
      <c r="H185" s="645">
        <v>1</v>
      </c>
      <c r="I185" s="645"/>
      <c r="J185" s="645">
        <v>1</v>
      </c>
      <c r="K185" s="645">
        <f t="shared" si="4"/>
        <v>3</v>
      </c>
      <c r="L185" s="619">
        <v>1</v>
      </c>
      <c r="M185" s="638">
        <v>1</v>
      </c>
      <c r="N185" s="619"/>
      <c r="O185" s="618">
        <f t="shared" si="5"/>
        <v>2</v>
      </c>
      <c r="P185" s="620" t="s">
        <v>1006</v>
      </c>
      <c r="Q185" s="650">
        <v>0.23109600679694137</v>
      </c>
      <c r="R185" s="629">
        <v>0.70350000000000013</v>
      </c>
      <c r="S185" s="653">
        <v>1.05</v>
      </c>
      <c r="T185" s="620">
        <v>2460.9</v>
      </c>
      <c r="U185" s="620">
        <v>1731.2431500000002</v>
      </c>
      <c r="V185" s="654"/>
    </row>
    <row r="186" spans="1:22" ht="31.2">
      <c r="A186" s="678"/>
      <c r="B186" s="571" t="s">
        <v>950</v>
      </c>
      <c r="C186" s="622">
        <v>337</v>
      </c>
      <c r="D186" s="622">
        <v>43</v>
      </c>
      <c r="E186" s="616" t="s">
        <v>1000</v>
      </c>
      <c r="F186" s="643" t="s">
        <v>15</v>
      </c>
      <c r="G186" s="645">
        <v>1</v>
      </c>
      <c r="H186" s="645"/>
      <c r="I186" s="645"/>
      <c r="J186" s="645">
        <v>0.5</v>
      </c>
      <c r="K186" s="645">
        <f t="shared" si="4"/>
        <v>1.5</v>
      </c>
      <c r="L186" s="619">
        <v>1</v>
      </c>
      <c r="M186" s="638"/>
      <c r="N186" s="619"/>
      <c r="O186" s="618">
        <f t="shared" si="5"/>
        <v>1</v>
      </c>
      <c r="P186" s="620" t="s">
        <v>1006</v>
      </c>
      <c r="Q186" s="650">
        <v>0.12759643916913946</v>
      </c>
      <c r="R186" s="629">
        <v>0.70350000000000013</v>
      </c>
      <c r="S186" s="653">
        <v>1.05</v>
      </c>
      <c r="T186" s="620">
        <v>1230.5</v>
      </c>
      <c r="U186" s="620">
        <v>865.6567500000001</v>
      </c>
      <c r="V186" s="654"/>
    </row>
    <row r="187" spans="1:22">
      <c r="A187" s="678"/>
      <c r="B187" s="571" t="s">
        <v>183</v>
      </c>
      <c r="C187" s="622">
        <v>1152</v>
      </c>
      <c r="D187" s="622">
        <v>94</v>
      </c>
      <c r="E187" s="616" t="s">
        <v>1000</v>
      </c>
      <c r="F187" s="643" t="s">
        <v>15</v>
      </c>
      <c r="G187" s="645">
        <v>1</v>
      </c>
      <c r="H187" s="645">
        <v>1</v>
      </c>
      <c r="I187" s="645"/>
      <c r="J187" s="645">
        <v>1</v>
      </c>
      <c r="K187" s="645">
        <f t="shared" si="4"/>
        <v>3</v>
      </c>
      <c r="L187" s="619">
        <v>1</v>
      </c>
      <c r="M187" s="638">
        <v>1</v>
      </c>
      <c r="N187" s="619"/>
      <c r="O187" s="618">
        <f t="shared" si="5"/>
        <v>2</v>
      </c>
      <c r="P187" s="620" t="s">
        <v>1006</v>
      </c>
      <c r="Q187" s="650">
        <v>8.1597222222222224E-2</v>
      </c>
      <c r="R187" s="629">
        <v>0.67670000000000008</v>
      </c>
      <c r="S187" s="653">
        <v>1.01</v>
      </c>
      <c r="T187" s="620">
        <v>2460.9</v>
      </c>
      <c r="U187" s="620">
        <v>1665.2910300000001</v>
      </c>
      <c r="V187" s="654"/>
    </row>
    <row r="188" spans="1:22" ht="31.2">
      <c r="A188" s="678"/>
      <c r="B188" s="571" t="s">
        <v>951</v>
      </c>
      <c r="C188" s="622">
        <v>405</v>
      </c>
      <c r="D188" s="622">
        <v>52</v>
      </c>
      <c r="E188" s="616" t="s">
        <v>1000</v>
      </c>
      <c r="F188" s="643" t="s">
        <v>15</v>
      </c>
      <c r="G188" s="645">
        <v>1</v>
      </c>
      <c r="H188" s="645"/>
      <c r="I188" s="645"/>
      <c r="J188" s="645">
        <v>0.5</v>
      </c>
      <c r="K188" s="645">
        <f t="shared" si="4"/>
        <v>1.5</v>
      </c>
      <c r="L188" s="619">
        <v>1</v>
      </c>
      <c r="M188" s="638"/>
      <c r="N188" s="619"/>
      <c r="O188" s="618">
        <f t="shared" si="5"/>
        <v>1</v>
      </c>
      <c r="P188" s="620" t="s">
        <v>1006</v>
      </c>
      <c r="Q188" s="650">
        <v>0.12839506172839507</v>
      </c>
      <c r="R188" s="629">
        <v>0.70350000000000013</v>
      </c>
      <c r="S188" s="653">
        <v>1.05</v>
      </c>
      <c r="T188" s="620">
        <v>1230.5</v>
      </c>
      <c r="U188" s="620">
        <v>865.6567500000001</v>
      </c>
      <c r="V188" s="654"/>
    </row>
    <row r="189" spans="1:22">
      <c r="A189" s="678"/>
      <c r="B189" s="571" t="s">
        <v>185</v>
      </c>
      <c r="C189" s="622">
        <v>719</v>
      </c>
      <c r="D189" s="622">
        <v>299</v>
      </c>
      <c r="E189" s="616" t="s">
        <v>1000</v>
      </c>
      <c r="F189" s="643" t="s">
        <v>15</v>
      </c>
      <c r="G189" s="645">
        <v>1</v>
      </c>
      <c r="H189" s="645"/>
      <c r="I189" s="645"/>
      <c r="J189" s="645">
        <v>0.5</v>
      </c>
      <c r="K189" s="645">
        <f t="shared" si="4"/>
        <v>1.5</v>
      </c>
      <c r="L189" s="619">
        <v>1</v>
      </c>
      <c r="M189" s="638"/>
      <c r="N189" s="619"/>
      <c r="O189" s="618">
        <f t="shared" si="5"/>
        <v>1</v>
      </c>
      <c r="P189" s="620" t="s">
        <v>1006</v>
      </c>
      <c r="Q189" s="650">
        <v>0.41585535465924894</v>
      </c>
      <c r="R189" s="629">
        <v>0.70350000000000013</v>
      </c>
      <c r="S189" s="653">
        <v>1.05</v>
      </c>
      <c r="T189" s="620">
        <v>1230.5</v>
      </c>
      <c r="U189" s="620">
        <v>865.6567500000001</v>
      </c>
      <c r="V189" s="654"/>
    </row>
    <row r="190" spans="1:22">
      <c r="A190" s="678"/>
      <c r="B190" s="571" t="s">
        <v>186</v>
      </c>
      <c r="C190" s="622">
        <v>310</v>
      </c>
      <c r="D190" s="622">
        <v>33</v>
      </c>
      <c r="E190" s="616" t="s">
        <v>1000</v>
      </c>
      <c r="F190" s="643" t="s">
        <v>15</v>
      </c>
      <c r="G190" s="645">
        <v>1</v>
      </c>
      <c r="H190" s="645"/>
      <c r="I190" s="645"/>
      <c r="J190" s="645">
        <v>0.5</v>
      </c>
      <c r="K190" s="645">
        <f t="shared" si="4"/>
        <v>1.5</v>
      </c>
      <c r="L190" s="619">
        <v>1</v>
      </c>
      <c r="M190" s="638"/>
      <c r="N190" s="619"/>
      <c r="O190" s="618">
        <f t="shared" si="5"/>
        <v>1</v>
      </c>
      <c r="P190" s="620" t="s">
        <v>1006</v>
      </c>
      <c r="Q190" s="650">
        <v>0.1064516129032258</v>
      </c>
      <c r="R190" s="629">
        <v>0.70350000000000013</v>
      </c>
      <c r="S190" s="653">
        <v>1.05</v>
      </c>
      <c r="T190" s="620">
        <v>1230.5</v>
      </c>
      <c r="U190" s="620">
        <v>865.6567500000001</v>
      </c>
      <c r="V190" s="654"/>
    </row>
    <row r="191" spans="1:22">
      <c r="A191" s="678"/>
      <c r="B191" s="571" t="s">
        <v>187</v>
      </c>
      <c r="C191" s="622">
        <v>430</v>
      </c>
      <c r="D191" s="622">
        <v>75</v>
      </c>
      <c r="E191" s="616" t="s">
        <v>1000</v>
      </c>
      <c r="F191" s="643" t="s">
        <v>15</v>
      </c>
      <c r="G191" s="645">
        <v>1</v>
      </c>
      <c r="H191" s="645"/>
      <c r="I191" s="645"/>
      <c r="J191" s="645">
        <v>0.5</v>
      </c>
      <c r="K191" s="645">
        <f t="shared" si="4"/>
        <v>1.5</v>
      </c>
      <c r="L191" s="619">
        <v>1</v>
      </c>
      <c r="M191" s="638"/>
      <c r="N191" s="619"/>
      <c r="O191" s="618">
        <f t="shared" si="5"/>
        <v>1</v>
      </c>
      <c r="P191" s="620" t="s">
        <v>1006</v>
      </c>
      <c r="Q191" s="650">
        <v>0.1744186046511628</v>
      </c>
      <c r="R191" s="629">
        <v>0.70350000000000013</v>
      </c>
      <c r="S191" s="653">
        <v>1.05</v>
      </c>
      <c r="T191" s="620">
        <v>1230.5</v>
      </c>
      <c r="U191" s="620">
        <v>865.6567500000001</v>
      </c>
      <c r="V191" s="654"/>
    </row>
    <row r="192" spans="1:22" ht="31.2">
      <c r="A192" s="678"/>
      <c r="B192" s="571" t="s">
        <v>952</v>
      </c>
      <c r="C192" s="622">
        <v>177</v>
      </c>
      <c r="D192" s="622">
        <v>38</v>
      </c>
      <c r="E192" s="616" t="s">
        <v>1000</v>
      </c>
      <c r="F192" s="643" t="s">
        <v>15</v>
      </c>
      <c r="G192" s="645">
        <v>1</v>
      </c>
      <c r="H192" s="645"/>
      <c r="I192" s="645"/>
      <c r="J192" s="645">
        <v>0.5</v>
      </c>
      <c r="K192" s="645">
        <f t="shared" si="4"/>
        <v>1.5</v>
      </c>
      <c r="L192" s="619">
        <v>1</v>
      </c>
      <c r="M192" s="638"/>
      <c r="N192" s="619"/>
      <c r="O192" s="618">
        <f t="shared" si="5"/>
        <v>1</v>
      </c>
      <c r="P192" s="620" t="s">
        <v>1006</v>
      </c>
      <c r="Q192" s="650">
        <v>0.21468926553672316</v>
      </c>
      <c r="R192" s="629">
        <v>0.70350000000000013</v>
      </c>
      <c r="S192" s="653">
        <v>1.05</v>
      </c>
      <c r="T192" s="620">
        <v>1230.5</v>
      </c>
      <c r="U192" s="620">
        <v>865.6567500000001</v>
      </c>
      <c r="V192" s="654"/>
    </row>
    <row r="193" spans="1:22">
      <c r="A193" s="678"/>
      <c r="B193" s="571" t="s">
        <v>189</v>
      </c>
      <c r="C193" s="622">
        <v>299</v>
      </c>
      <c r="D193" s="622">
        <v>27</v>
      </c>
      <c r="E193" s="616" t="s">
        <v>1000</v>
      </c>
      <c r="F193" s="643" t="s">
        <v>15</v>
      </c>
      <c r="G193" s="645">
        <v>1</v>
      </c>
      <c r="H193" s="645"/>
      <c r="I193" s="645"/>
      <c r="J193" s="645">
        <v>0.5</v>
      </c>
      <c r="K193" s="645">
        <f t="shared" si="4"/>
        <v>1.5</v>
      </c>
      <c r="L193" s="619">
        <v>1</v>
      </c>
      <c r="M193" s="638"/>
      <c r="N193" s="619"/>
      <c r="O193" s="618">
        <f t="shared" si="5"/>
        <v>1</v>
      </c>
      <c r="P193" s="620" t="s">
        <v>1006</v>
      </c>
      <c r="Q193" s="650">
        <v>9.0301003344481601E-2</v>
      </c>
      <c r="R193" s="629">
        <v>0.67670000000000008</v>
      </c>
      <c r="S193" s="653">
        <v>1.01</v>
      </c>
      <c r="T193" s="620">
        <v>1230.5</v>
      </c>
      <c r="U193" s="620">
        <v>832.67935000000011</v>
      </c>
      <c r="V193" s="654"/>
    </row>
    <row r="194" spans="1:22" ht="31.2">
      <c r="A194" s="678"/>
      <c r="B194" s="571" t="s">
        <v>953</v>
      </c>
      <c r="C194" s="622">
        <v>588</v>
      </c>
      <c r="D194" s="622">
        <v>59</v>
      </c>
      <c r="E194" s="616" t="s">
        <v>1000</v>
      </c>
      <c r="F194" s="643" t="s">
        <v>15</v>
      </c>
      <c r="G194" s="645">
        <v>1</v>
      </c>
      <c r="H194" s="645"/>
      <c r="I194" s="645"/>
      <c r="J194" s="645">
        <v>0.5</v>
      </c>
      <c r="K194" s="645">
        <f t="shared" si="4"/>
        <v>1.5</v>
      </c>
      <c r="L194" s="619">
        <v>1</v>
      </c>
      <c r="M194" s="638"/>
      <c r="N194" s="619"/>
      <c r="O194" s="618">
        <f t="shared" si="5"/>
        <v>1</v>
      </c>
      <c r="P194" s="620" t="s">
        <v>1006</v>
      </c>
      <c r="Q194" s="650">
        <v>0.10034013605442177</v>
      </c>
      <c r="R194" s="629">
        <v>0.70350000000000013</v>
      </c>
      <c r="S194" s="653">
        <v>1.05</v>
      </c>
      <c r="T194" s="620">
        <v>1230.5</v>
      </c>
      <c r="U194" s="620">
        <v>865.6567500000001</v>
      </c>
      <c r="V194" s="654"/>
    </row>
    <row r="195" spans="1:22">
      <c r="A195" s="678"/>
      <c r="B195" s="571" t="s">
        <v>190</v>
      </c>
      <c r="C195" s="622">
        <v>397</v>
      </c>
      <c r="D195" s="622">
        <v>64</v>
      </c>
      <c r="E195" s="616" t="s">
        <v>1000</v>
      </c>
      <c r="F195" s="643" t="s">
        <v>15</v>
      </c>
      <c r="G195" s="645">
        <v>1</v>
      </c>
      <c r="H195" s="645"/>
      <c r="I195" s="645"/>
      <c r="J195" s="645">
        <v>0.5</v>
      </c>
      <c r="K195" s="645">
        <f t="shared" si="4"/>
        <v>1.5</v>
      </c>
      <c r="L195" s="619">
        <v>1</v>
      </c>
      <c r="M195" s="638"/>
      <c r="N195" s="619"/>
      <c r="O195" s="618">
        <f t="shared" si="5"/>
        <v>1</v>
      </c>
      <c r="P195" s="620" t="s">
        <v>1006</v>
      </c>
      <c r="Q195" s="650">
        <v>0.16120906801007556</v>
      </c>
      <c r="R195" s="629">
        <v>0.70350000000000013</v>
      </c>
      <c r="S195" s="653">
        <v>1.05</v>
      </c>
      <c r="T195" s="620">
        <v>1230.5</v>
      </c>
      <c r="U195" s="620">
        <v>865.6567500000001</v>
      </c>
      <c r="V195" s="654"/>
    </row>
    <row r="196" spans="1:22" ht="31.2">
      <c r="A196" s="678"/>
      <c r="B196" s="571" t="s">
        <v>954</v>
      </c>
      <c r="C196" s="622">
        <v>479</v>
      </c>
      <c r="D196" s="622">
        <v>46</v>
      </c>
      <c r="E196" s="616" t="s">
        <v>1000</v>
      </c>
      <c r="F196" s="643" t="s">
        <v>15</v>
      </c>
      <c r="G196" s="645">
        <v>1</v>
      </c>
      <c r="H196" s="645"/>
      <c r="I196" s="645"/>
      <c r="J196" s="645">
        <v>0.5</v>
      </c>
      <c r="K196" s="645">
        <f t="shared" si="4"/>
        <v>1.5</v>
      </c>
      <c r="L196" s="619">
        <v>1</v>
      </c>
      <c r="M196" s="638"/>
      <c r="N196" s="619"/>
      <c r="O196" s="618">
        <f t="shared" si="5"/>
        <v>1</v>
      </c>
      <c r="P196" s="620" t="s">
        <v>1006</v>
      </c>
      <c r="Q196" s="650">
        <v>9.6033402922755737E-2</v>
      </c>
      <c r="R196" s="629">
        <v>0.70350000000000013</v>
      </c>
      <c r="S196" s="653">
        <v>1.05</v>
      </c>
      <c r="T196" s="620">
        <v>1230.5</v>
      </c>
      <c r="U196" s="620">
        <v>865.6567500000001</v>
      </c>
      <c r="V196" s="654"/>
    </row>
    <row r="197" spans="1:22">
      <c r="A197" s="678"/>
      <c r="B197" s="571" t="s">
        <v>158</v>
      </c>
      <c r="C197" s="622">
        <v>1007</v>
      </c>
      <c r="D197" s="622">
        <v>178</v>
      </c>
      <c r="E197" s="616" t="s">
        <v>1000</v>
      </c>
      <c r="F197" s="643" t="s">
        <v>15</v>
      </c>
      <c r="G197" s="645">
        <v>1</v>
      </c>
      <c r="H197" s="645">
        <v>1</v>
      </c>
      <c r="I197" s="645"/>
      <c r="J197" s="645">
        <v>1</v>
      </c>
      <c r="K197" s="645">
        <f t="shared" si="4"/>
        <v>3</v>
      </c>
      <c r="L197" s="643">
        <v>1</v>
      </c>
      <c r="M197" s="638">
        <v>0.5</v>
      </c>
      <c r="N197" s="619"/>
      <c r="O197" s="618">
        <f t="shared" si="5"/>
        <v>1.5</v>
      </c>
      <c r="P197" s="620" t="s">
        <v>1006</v>
      </c>
      <c r="Q197" s="650">
        <v>0.17676266137040714</v>
      </c>
      <c r="R197" s="629">
        <v>0.47250000000000003</v>
      </c>
      <c r="S197" s="653">
        <v>1.05</v>
      </c>
      <c r="T197" s="620">
        <v>2460.9</v>
      </c>
      <c r="U197" s="620">
        <v>1162.7752499999999</v>
      </c>
      <c r="V197" s="654"/>
    </row>
    <row r="198" spans="1:22" ht="31.2">
      <c r="A198" s="678"/>
      <c r="B198" s="571" t="s">
        <v>192</v>
      </c>
      <c r="C198" s="622">
        <v>411</v>
      </c>
      <c r="D198" s="622">
        <v>52</v>
      </c>
      <c r="E198" s="616" t="s">
        <v>1000</v>
      </c>
      <c r="F198" s="643" t="s">
        <v>15</v>
      </c>
      <c r="G198" s="645">
        <v>1</v>
      </c>
      <c r="H198" s="645"/>
      <c r="I198" s="645"/>
      <c r="J198" s="645">
        <v>0.5</v>
      </c>
      <c r="K198" s="645">
        <f t="shared" si="4"/>
        <v>1.5</v>
      </c>
      <c r="L198" s="619">
        <v>1</v>
      </c>
      <c r="M198" s="638"/>
      <c r="N198" s="619"/>
      <c r="O198" s="618">
        <f t="shared" si="5"/>
        <v>1</v>
      </c>
      <c r="P198" s="620" t="s">
        <v>1006</v>
      </c>
      <c r="Q198" s="650">
        <v>0.12652068126520682</v>
      </c>
      <c r="R198" s="629">
        <v>0.70350000000000013</v>
      </c>
      <c r="S198" s="653">
        <v>1.05</v>
      </c>
      <c r="T198" s="620">
        <v>1230.5</v>
      </c>
      <c r="U198" s="620">
        <v>865.6567500000001</v>
      </c>
      <c r="V198" s="654"/>
    </row>
    <row r="199" spans="1:22">
      <c r="A199" s="678"/>
      <c r="B199" s="571" t="s">
        <v>193</v>
      </c>
      <c r="C199" s="622">
        <v>182</v>
      </c>
      <c r="D199" s="622">
        <v>24</v>
      </c>
      <c r="E199" s="616" t="s">
        <v>1000</v>
      </c>
      <c r="F199" s="643" t="s">
        <v>15</v>
      </c>
      <c r="G199" s="645">
        <v>1</v>
      </c>
      <c r="H199" s="645"/>
      <c r="I199" s="645"/>
      <c r="J199" s="645">
        <v>0.5</v>
      </c>
      <c r="K199" s="645">
        <f t="shared" si="4"/>
        <v>1.5</v>
      </c>
      <c r="L199" s="619">
        <v>1</v>
      </c>
      <c r="M199" s="638"/>
      <c r="N199" s="619"/>
      <c r="O199" s="618">
        <f t="shared" si="5"/>
        <v>1</v>
      </c>
      <c r="P199" s="620" t="s">
        <v>1006</v>
      </c>
      <c r="Q199" s="650">
        <v>0.13186813186813187</v>
      </c>
      <c r="R199" s="629">
        <v>0.70350000000000013</v>
      </c>
      <c r="S199" s="653">
        <v>1.05</v>
      </c>
      <c r="T199" s="620">
        <v>1230.5</v>
      </c>
      <c r="U199" s="620">
        <v>865.6567500000001</v>
      </c>
      <c r="V199" s="654"/>
    </row>
    <row r="200" spans="1:22">
      <c r="A200" s="678"/>
      <c r="B200" s="571" t="s">
        <v>194</v>
      </c>
      <c r="C200" s="622">
        <v>312</v>
      </c>
      <c r="D200" s="622">
        <v>67</v>
      </c>
      <c r="E200" s="616" t="s">
        <v>1000</v>
      </c>
      <c r="F200" s="643" t="s">
        <v>15</v>
      </c>
      <c r="G200" s="645">
        <v>1</v>
      </c>
      <c r="H200" s="645"/>
      <c r="I200" s="645"/>
      <c r="J200" s="645">
        <v>0.5</v>
      </c>
      <c r="K200" s="645">
        <f t="shared" si="4"/>
        <v>1.5</v>
      </c>
      <c r="L200" s="619">
        <v>1</v>
      </c>
      <c r="M200" s="638"/>
      <c r="N200" s="619"/>
      <c r="O200" s="618">
        <f t="shared" si="5"/>
        <v>1</v>
      </c>
      <c r="P200" s="620" t="s">
        <v>1006</v>
      </c>
      <c r="Q200" s="650">
        <v>0.21474358974358973</v>
      </c>
      <c r="R200" s="629">
        <v>0.70350000000000013</v>
      </c>
      <c r="S200" s="653">
        <v>1.05</v>
      </c>
      <c r="T200" s="620">
        <v>1230.5</v>
      </c>
      <c r="U200" s="620">
        <v>865.6567500000001</v>
      </c>
      <c r="V200" s="654"/>
    </row>
    <row r="201" spans="1:22">
      <c r="A201" s="678"/>
      <c r="B201" s="481" t="s">
        <v>955</v>
      </c>
      <c r="C201" s="622">
        <v>387</v>
      </c>
      <c r="D201" s="622">
        <v>79</v>
      </c>
      <c r="E201" s="616" t="s">
        <v>1000</v>
      </c>
      <c r="F201" s="643" t="s">
        <v>15</v>
      </c>
      <c r="G201" s="645">
        <v>1</v>
      </c>
      <c r="H201" s="645"/>
      <c r="I201" s="645"/>
      <c r="J201" s="645">
        <v>0.5</v>
      </c>
      <c r="K201" s="645">
        <f t="shared" ref="K201:K264" si="6">G201+H201+I201+J201</f>
        <v>1.5</v>
      </c>
      <c r="L201" s="619">
        <v>1</v>
      </c>
      <c r="M201" s="638"/>
      <c r="N201" s="619"/>
      <c r="O201" s="618">
        <f t="shared" ref="O201:O264" si="7">L201+M201+N201</f>
        <v>1</v>
      </c>
      <c r="P201" s="620" t="s">
        <v>1006</v>
      </c>
      <c r="Q201" s="650">
        <v>0.20413436692506459</v>
      </c>
      <c r="R201" s="629">
        <v>0.70350000000000013</v>
      </c>
      <c r="S201" s="653">
        <v>1.05</v>
      </c>
      <c r="T201" s="620">
        <v>1230.5</v>
      </c>
      <c r="U201" s="620">
        <v>865.6567500000001</v>
      </c>
      <c r="V201" s="654"/>
    </row>
    <row r="202" spans="1:22">
      <c r="A202" s="678"/>
      <c r="B202" s="571" t="s">
        <v>44</v>
      </c>
      <c r="C202" s="622">
        <v>624</v>
      </c>
      <c r="D202" s="622">
        <v>147</v>
      </c>
      <c r="E202" s="616" t="s">
        <v>1000</v>
      </c>
      <c r="F202" s="643" t="s">
        <v>15</v>
      </c>
      <c r="G202" s="645">
        <v>1</v>
      </c>
      <c r="H202" s="645"/>
      <c r="I202" s="645"/>
      <c r="J202" s="645">
        <v>0.5</v>
      </c>
      <c r="K202" s="645">
        <f t="shared" si="6"/>
        <v>1.5</v>
      </c>
      <c r="L202" s="619">
        <v>1</v>
      </c>
      <c r="M202" s="638"/>
      <c r="N202" s="619"/>
      <c r="O202" s="618">
        <f t="shared" si="7"/>
        <v>1</v>
      </c>
      <c r="P202" s="620" t="s">
        <v>1006</v>
      </c>
      <c r="Q202" s="650">
        <v>0.23557692307692307</v>
      </c>
      <c r="R202" s="629">
        <v>0.70350000000000013</v>
      </c>
      <c r="S202" s="653">
        <v>1.05</v>
      </c>
      <c r="T202" s="620">
        <v>1230.5</v>
      </c>
      <c r="U202" s="620">
        <v>865.6567500000001</v>
      </c>
      <c r="V202" s="654"/>
    </row>
    <row r="203" spans="1:22">
      <c r="A203" s="678"/>
      <c r="B203" s="571" t="s">
        <v>81</v>
      </c>
      <c r="C203" s="622">
        <v>1786</v>
      </c>
      <c r="D203" s="622">
        <v>148</v>
      </c>
      <c r="E203" s="616" t="s">
        <v>1000</v>
      </c>
      <c r="F203" s="643" t="s">
        <v>15</v>
      </c>
      <c r="G203" s="645">
        <v>1</v>
      </c>
      <c r="H203" s="645">
        <v>1.5</v>
      </c>
      <c r="I203" s="645"/>
      <c r="J203" s="645">
        <v>1</v>
      </c>
      <c r="K203" s="645">
        <f t="shared" si="6"/>
        <v>3.5</v>
      </c>
      <c r="L203" s="643">
        <v>1</v>
      </c>
      <c r="M203" s="638">
        <v>1</v>
      </c>
      <c r="N203" s="619"/>
      <c r="O203" s="618">
        <f t="shared" si="7"/>
        <v>2</v>
      </c>
      <c r="P203" s="620" t="s">
        <v>1006</v>
      </c>
      <c r="Q203" s="650">
        <v>8.2866741321388576E-2</v>
      </c>
      <c r="R203" s="629">
        <v>0.45450000000000002</v>
      </c>
      <c r="S203" s="653">
        <v>1.01</v>
      </c>
      <c r="T203" s="653">
        <v>2907.1</v>
      </c>
      <c r="U203" s="620">
        <v>1321.2769499999999</v>
      </c>
      <c r="V203" s="654"/>
    </row>
    <row r="204" spans="1:22">
      <c r="A204" s="678"/>
      <c r="B204" s="571" t="s">
        <v>28</v>
      </c>
      <c r="C204" s="622">
        <v>300</v>
      </c>
      <c r="D204" s="622">
        <v>14</v>
      </c>
      <c r="E204" s="616" t="s">
        <v>1000</v>
      </c>
      <c r="F204" s="643" t="s">
        <v>15</v>
      </c>
      <c r="G204" s="645">
        <v>1</v>
      </c>
      <c r="H204" s="645"/>
      <c r="I204" s="645"/>
      <c r="J204" s="645">
        <v>0.5</v>
      </c>
      <c r="K204" s="645">
        <f t="shared" si="6"/>
        <v>1.5</v>
      </c>
      <c r="L204" s="619">
        <v>1</v>
      </c>
      <c r="M204" s="638"/>
      <c r="N204" s="619"/>
      <c r="O204" s="618">
        <f t="shared" si="7"/>
        <v>1</v>
      </c>
      <c r="P204" s="620" t="s">
        <v>1006</v>
      </c>
      <c r="Q204" s="650">
        <v>4.6666666666666669E-2</v>
      </c>
      <c r="R204" s="629">
        <v>0.67670000000000008</v>
      </c>
      <c r="S204" s="653">
        <v>1.01</v>
      </c>
      <c r="T204" s="620">
        <v>1230.5</v>
      </c>
      <c r="U204" s="620">
        <v>832.67935000000011</v>
      </c>
      <c r="V204" s="654"/>
    </row>
    <row r="205" spans="1:22">
      <c r="A205" s="513">
        <v>40</v>
      </c>
      <c r="B205" s="643" t="s">
        <v>10</v>
      </c>
      <c r="C205" s="513"/>
      <c r="D205" s="513"/>
      <c r="E205" s="513"/>
      <c r="F205" s="643"/>
      <c r="G205" s="645"/>
      <c r="H205" s="645"/>
      <c r="I205" s="645"/>
      <c r="J205" s="645"/>
      <c r="K205" s="645"/>
      <c r="L205" s="645"/>
      <c r="M205" s="645"/>
      <c r="N205" s="645"/>
      <c r="O205" s="618"/>
      <c r="P205" s="645"/>
      <c r="Q205" s="652"/>
      <c r="R205" s="629"/>
      <c r="S205" s="653"/>
      <c r="T205" s="620"/>
      <c r="U205" s="656">
        <v>38808.701480000032</v>
      </c>
      <c r="V205" s="654"/>
    </row>
    <row r="206" spans="1:22">
      <c r="A206" s="670" t="s">
        <v>196</v>
      </c>
      <c r="B206" s="643" t="s">
        <v>197</v>
      </c>
      <c r="C206" s="642">
        <v>285</v>
      </c>
      <c r="D206" s="642">
        <v>11</v>
      </c>
      <c r="E206" s="616" t="s">
        <v>1000</v>
      </c>
      <c r="F206" s="643" t="s">
        <v>15</v>
      </c>
      <c r="G206" s="645">
        <v>1</v>
      </c>
      <c r="H206" s="645"/>
      <c r="I206" s="645"/>
      <c r="J206" s="645">
        <v>0.5</v>
      </c>
      <c r="K206" s="645">
        <f t="shared" si="6"/>
        <v>1.5</v>
      </c>
      <c r="L206" s="618">
        <v>1</v>
      </c>
      <c r="M206" s="618"/>
      <c r="N206" s="618"/>
      <c r="O206" s="618">
        <f t="shared" si="7"/>
        <v>1</v>
      </c>
      <c r="P206" s="620" t="s">
        <v>1006</v>
      </c>
      <c r="Q206" s="650">
        <v>3.8596491228070177E-2</v>
      </c>
      <c r="R206" s="629">
        <v>0.67670000000000008</v>
      </c>
      <c r="S206" s="653">
        <v>1.01</v>
      </c>
      <c r="T206" s="620">
        <v>1230.5</v>
      </c>
      <c r="U206" s="620">
        <v>832.67935000000011</v>
      </c>
      <c r="V206" s="654"/>
    </row>
    <row r="207" spans="1:22">
      <c r="A207" s="670"/>
      <c r="B207" s="643" t="s">
        <v>198</v>
      </c>
      <c r="C207" s="642">
        <v>151</v>
      </c>
      <c r="D207" s="642"/>
      <c r="E207" s="642"/>
      <c r="F207" s="643" t="s">
        <v>18</v>
      </c>
      <c r="G207" s="645">
        <v>1</v>
      </c>
      <c r="H207" s="645"/>
      <c r="I207" s="645"/>
      <c r="J207" s="645">
        <v>0.5</v>
      </c>
      <c r="K207" s="645">
        <f t="shared" si="6"/>
        <v>1.5</v>
      </c>
      <c r="L207" s="618">
        <v>1</v>
      </c>
      <c r="M207" s="618"/>
      <c r="N207" s="618"/>
      <c r="O207" s="618">
        <f t="shared" si="7"/>
        <v>1</v>
      </c>
      <c r="P207" s="620" t="s">
        <v>1006</v>
      </c>
      <c r="Q207" s="620"/>
      <c r="R207" s="629">
        <v>0.67</v>
      </c>
      <c r="S207" s="653">
        <v>1</v>
      </c>
      <c r="T207" s="620">
        <v>1230.5</v>
      </c>
      <c r="U207" s="620">
        <v>824.43500000000006</v>
      </c>
      <c r="V207" s="654"/>
    </row>
    <row r="208" spans="1:22">
      <c r="A208" s="670"/>
      <c r="B208" s="643" t="s">
        <v>199</v>
      </c>
      <c r="C208" s="642">
        <v>523</v>
      </c>
      <c r="D208" s="642">
        <v>74</v>
      </c>
      <c r="E208" s="616" t="s">
        <v>1000</v>
      </c>
      <c r="F208" s="643" t="s">
        <v>15</v>
      </c>
      <c r="G208" s="645">
        <v>1</v>
      </c>
      <c r="H208" s="645"/>
      <c r="I208" s="645"/>
      <c r="J208" s="645">
        <v>0.5</v>
      </c>
      <c r="K208" s="645">
        <f t="shared" si="6"/>
        <v>1.5</v>
      </c>
      <c r="L208" s="618">
        <v>1</v>
      </c>
      <c r="M208" s="618"/>
      <c r="N208" s="618"/>
      <c r="O208" s="618">
        <f t="shared" si="7"/>
        <v>1</v>
      </c>
      <c r="P208" s="620" t="s">
        <v>1006</v>
      </c>
      <c r="Q208" s="650">
        <v>0.14149139579349904</v>
      </c>
      <c r="R208" s="629">
        <v>0.70350000000000013</v>
      </c>
      <c r="S208" s="653">
        <v>1.05</v>
      </c>
      <c r="T208" s="620">
        <v>1230.5</v>
      </c>
      <c r="U208" s="620">
        <v>865.6567500000001</v>
      </c>
      <c r="V208" s="654"/>
    </row>
    <row r="209" spans="1:22">
      <c r="A209" s="670"/>
      <c r="B209" s="643" t="s">
        <v>200</v>
      </c>
      <c r="C209" s="642">
        <v>265</v>
      </c>
      <c r="D209" s="642">
        <v>30</v>
      </c>
      <c r="E209" s="616" t="s">
        <v>1000</v>
      </c>
      <c r="F209" s="643" t="s">
        <v>15</v>
      </c>
      <c r="G209" s="645">
        <v>1</v>
      </c>
      <c r="H209" s="645"/>
      <c r="I209" s="645"/>
      <c r="J209" s="645">
        <v>0.5</v>
      </c>
      <c r="K209" s="645">
        <f t="shared" si="6"/>
        <v>1.5</v>
      </c>
      <c r="L209" s="618">
        <v>1</v>
      </c>
      <c r="M209" s="618"/>
      <c r="N209" s="618"/>
      <c r="O209" s="618">
        <f t="shared" si="7"/>
        <v>1</v>
      </c>
      <c r="P209" s="620" t="s">
        <v>1006</v>
      </c>
      <c r="Q209" s="650">
        <v>0.11320754716981132</v>
      </c>
      <c r="R209" s="629">
        <v>0.70350000000000013</v>
      </c>
      <c r="S209" s="653">
        <v>1.05</v>
      </c>
      <c r="T209" s="620">
        <v>1230.5</v>
      </c>
      <c r="U209" s="620">
        <v>865.6567500000001</v>
      </c>
      <c r="V209" s="654"/>
    </row>
    <row r="210" spans="1:22">
      <c r="A210" s="670"/>
      <c r="B210" s="643" t="s">
        <v>201</v>
      </c>
      <c r="C210" s="642">
        <v>293</v>
      </c>
      <c r="D210" s="642">
        <v>47</v>
      </c>
      <c r="E210" s="616" t="s">
        <v>1000</v>
      </c>
      <c r="F210" s="643" t="s">
        <v>15</v>
      </c>
      <c r="G210" s="645">
        <v>1</v>
      </c>
      <c r="H210" s="645"/>
      <c r="I210" s="645"/>
      <c r="J210" s="645">
        <v>0.5</v>
      </c>
      <c r="K210" s="645">
        <f t="shared" si="6"/>
        <v>1.5</v>
      </c>
      <c r="L210" s="618">
        <v>1</v>
      </c>
      <c r="M210" s="618"/>
      <c r="N210" s="618"/>
      <c r="O210" s="618">
        <f t="shared" si="7"/>
        <v>1</v>
      </c>
      <c r="P210" s="620" t="s">
        <v>1006</v>
      </c>
      <c r="Q210" s="650">
        <v>0.16040955631399317</v>
      </c>
      <c r="R210" s="629">
        <v>0.70350000000000013</v>
      </c>
      <c r="S210" s="653">
        <v>1.05</v>
      </c>
      <c r="T210" s="620">
        <v>1230.5</v>
      </c>
      <c r="U210" s="620">
        <v>865.6567500000001</v>
      </c>
      <c r="V210" s="654"/>
    </row>
    <row r="211" spans="1:22">
      <c r="A211" s="670"/>
      <c r="B211" s="643" t="s">
        <v>202</v>
      </c>
      <c r="C211" s="642">
        <v>235</v>
      </c>
      <c r="D211" s="642">
        <v>61</v>
      </c>
      <c r="E211" s="616" t="s">
        <v>1000</v>
      </c>
      <c r="F211" s="643" t="s">
        <v>15</v>
      </c>
      <c r="G211" s="645">
        <v>1</v>
      </c>
      <c r="H211" s="645"/>
      <c r="I211" s="645"/>
      <c r="J211" s="645">
        <v>0.5</v>
      </c>
      <c r="K211" s="645">
        <f t="shared" si="6"/>
        <v>1.5</v>
      </c>
      <c r="L211" s="618">
        <v>1</v>
      </c>
      <c r="M211" s="618"/>
      <c r="N211" s="618"/>
      <c r="O211" s="618">
        <f t="shared" si="7"/>
        <v>1</v>
      </c>
      <c r="P211" s="620" t="s">
        <v>1006</v>
      </c>
      <c r="Q211" s="650">
        <v>0.25957446808510637</v>
      </c>
      <c r="R211" s="629">
        <v>0.70350000000000013</v>
      </c>
      <c r="S211" s="653">
        <v>1.05</v>
      </c>
      <c r="T211" s="620">
        <v>1230.5</v>
      </c>
      <c r="U211" s="620">
        <v>865.6567500000001</v>
      </c>
      <c r="V211" s="654"/>
    </row>
    <row r="212" spans="1:22">
      <c r="A212" s="670"/>
      <c r="B212" s="643" t="s">
        <v>204</v>
      </c>
      <c r="C212" s="642">
        <v>575</v>
      </c>
      <c r="D212" s="642">
        <v>134</v>
      </c>
      <c r="E212" s="616" t="s">
        <v>1000</v>
      </c>
      <c r="F212" s="643" t="s">
        <v>15</v>
      </c>
      <c r="G212" s="645">
        <v>1</v>
      </c>
      <c r="H212" s="645"/>
      <c r="I212" s="645"/>
      <c r="J212" s="645">
        <v>0.5</v>
      </c>
      <c r="K212" s="645">
        <f t="shared" si="6"/>
        <v>1.5</v>
      </c>
      <c r="L212" s="618">
        <v>1</v>
      </c>
      <c r="M212" s="618"/>
      <c r="N212" s="618"/>
      <c r="O212" s="618">
        <f t="shared" si="7"/>
        <v>1</v>
      </c>
      <c r="P212" s="620" t="s">
        <v>1006</v>
      </c>
      <c r="Q212" s="650">
        <v>0.23304347826086957</v>
      </c>
      <c r="R212" s="629">
        <v>0.70350000000000013</v>
      </c>
      <c r="S212" s="653">
        <v>1.05</v>
      </c>
      <c r="T212" s="620">
        <v>1230.5</v>
      </c>
      <c r="U212" s="620">
        <v>865.6567500000001</v>
      </c>
      <c r="V212" s="654"/>
    </row>
    <row r="213" spans="1:22">
      <c r="A213" s="670"/>
      <c r="B213" s="643" t="s">
        <v>205</v>
      </c>
      <c r="C213" s="642">
        <v>913</v>
      </c>
      <c r="D213" s="642">
        <v>74</v>
      </c>
      <c r="E213" s="616" t="s">
        <v>1000</v>
      </c>
      <c r="F213" s="643" t="s">
        <v>15</v>
      </c>
      <c r="G213" s="645">
        <v>1</v>
      </c>
      <c r="H213" s="645">
        <v>1</v>
      </c>
      <c r="I213" s="645"/>
      <c r="J213" s="645">
        <v>1</v>
      </c>
      <c r="K213" s="645">
        <f t="shared" si="6"/>
        <v>3</v>
      </c>
      <c r="L213" s="643">
        <v>1</v>
      </c>
      <c r="M213" s="618"/>
      <c r="N213" s="618"/>
      <c r="O213" s="618">
        <f t="shared" si="7"/>
        <v>1</v>
      </c>
      <c r="P213" s="620" t="s">
        <v>1006</v>
      </c>
      <c r="Q213" s="650">
        <v>8.1051478641840091E-2</v>
      </c>
      <c r="R213" s="629">
        <v>0.45450000000000002</v>
      </c>
      <c r="S213" s="653">
        <v>1.01</v>
      </c>
      <c r="T213" s="620">
        <v>2460.9</v>
      </c>
      <c r="U213" s="620">
        <v>1118.4790499999999</v>
      </c>
      <c r="V213" s="654"/>
    </row>
    <row r="214" spans="1:22">
      <c r="A214" s="670"/>
      <c r="B214" s="643" t="s">
        <v>206</v>
      </c>
      <c r="C214" s="642">
        <v>223</v>
      </c>
      <c r="D214" s="642">
        <v>49</v>
      </c>
      <c r="E214" s="616" t="s">
        <v>1000</v>
      </c>
      <c r="F214" s="643" t="s">
        <v>15</v>
      </c>
      <c r="G214" s="645">
        <v>1</v>
      </c>
      <c r="H214" s="645"/>
      <c r="I214" s="645"/>
      <c r="J214" s="645">
        <v>0.5</v>
      </c>
      <c r="K214" s="645">
        <f t="shared" si="6"/>
        <v>1.5</v>
      </c>
      <c r="L214" s="618">
        <v>1</v>
      </c>
      <c r="M214" s="618"/>
      <c r="N214" s="618"/>
      <c r="O214" s="618">
        <f t="shared" si="7"/>
        <v>1</v>
      </c>
      <c r="P214" s="620" t="s">
        <v>1006</v>
      </c>
      <c r="Q214" s="650">
        <v>0.21973094170403587</v>
      </c>
      <c r="R214" s="629">
        <v>0.70350000000000013</v>
      </c>
      <c r="S214" s="653">
        <v>1.05</v>
      </c>
      <c r="T214" s="620">
        <v>1230.5</v>
      </c>
      <c r="U214" s="620">
        <v>865.6567500000001</v>
      </c>
      <c r="V214" s="654"/>
    </row>
    <row r="215" spans="1:22">
      <c r="A215" s="513">
        <v>9</v>
      </c>
      <c r="B215" s="643" t="s">
        <v>10</v>
      </c>
      <c r="C215" s="513"/>
      <c r="D215" s="513"/>
      <c r="E215" s="513"/>
      <c r="F215" s="643"/>
      <c r="G215" s="645"/>
      <c r="H215" s="645"/>
      <c r="I215" s="645"/>
      <c r="J215" s="645"/>
      <c r="K215" s="645"/>
      <c r="L215" s="645"/>
      <c r="M215" s="645"/>
      <c r="N215" s="645"/>
      <c r="O215" s="618"/>
      <c r="P215" s="645"/>
      <c r="Q215" s="652"/>
      <c r="R215" s="629"/>
      <c r="S215" s="653"/>
      <c r="T215" s="620"/>
      <c r="U215" s="656">
        <v>7969.5339000000004</v>
      </c>
      <c r="V215" s="654"/>
    </row>
    <row r="216" spans="1:22">
      <c r="A216" s="679" t="s">
        <v>207</v>
      </c>
      <c r="B216" s="572" t="s">
        <v>208</v>
      </c>
      <c r="C216" s="622">
        <v>206</v>
      </c>
      <c r="D216" s="622">
        <v>20</v>
      </c>
      <c r="E216" s="616" t="s">
        <v>1000</v>
      </c>
      <c r="F216" s="16" t="s">
        <v>15</v>
      </c>
      <c r="G216" s="645">
        <v>1</v>
      </c>
      <c r="H216" s="645"/>
      <c r="I216" s="645"/>
      <c r="J216" s="645">
        <v>0.5</v>
      </c>
      <c r="K216" s="645">
        <f t="shared" si="6"/>
        <v>1.5</v>
      </c>
      <c r="L216" s="645">
        <v>1</v>
      </c>
      <c r="M216" s="643"/>
      <c r="N216" s="643"/>
      <c r="O216" s="618">
        <f t="shared" si="7"/>
        <v>1</v>
      </c>
      <c r="P216" s="620" t="s">
        <v>1006</v>
      </c>
      <c r="Q216" s="650">
        <v>9.7087378640776698E-2</v>
      </c>
      <c r="R216" s="629">
        <v>0.70350000000000013</v>
      </c>
      <c r="S216" s="653">
        <v>1.05</v>
      </c>
      <c r="T216" s="620">
        <v>1230.5</v>
      </c>
      <c r="U216" s="620">
        <v>865.6567500000001</v>
      </c>
      <c r="V216" s="654"/>
    </row>
    <row r="217" spans="1:22">
      <c r="A217" s="679"/>
      <c r="B217" s="572" t="s">
        <v>995</v>
      </c>
      <c r="C217" s="622">
        <v>344</v>
      </c>
      <c r="D217" s="622">
        <v>56</v>
      </c>
      <c r="E217" s="616" t="s">
        <v>1000</v>
      </c>
      <c r="F217" s="16" t="s">
        <v>15</v>
      </c>
      <c r="G217" s="645">
        <v>1</v>
      </c>
      <c r="H217" s="645"/>
      <c r="I217" s="645"/>
      <c r="J217" s="645">
        <v>0.5</v>
      </c>
      <c r="K217" s="645">
        <f t="shared" si="6"/>
        <v>1.5</v>
      </c>
      <c r="L217" s="645">
        <v>1</v>
      </c>
      <c r="M217" s="643"/>
      <c r="N217" s="643"/>
      <c r="O217" s="618">
        <f t="shared" si="7"/>
        <v>1</v>
      </c>
      <c r="P217" s="620" t="s">
        <v>1006</v>
      </c>
      <c r="Q217" s="650">
        <v>0.16279069767441862</v>
      </c>
      <c r="R217" s="629">
        <v>0.70350000000000013</v>
      </c>
      <c r="S217" s="653">
        <v>1.05</v>
      </c>
      <c r="T217" s="620">
        <v>1230.5</v>
      </c>
      <c r="U217" s="620">
        <v>865.6567500000001</v>
      </c>
      <c r="V217" s="654"/>
    </row>
    <row r="218" spans="1:22">
      <c r="A218" s="679"/>
      <c r="B218" s="572" t="s">
        <v>210</v>
      </c>
      <c r="C218" s="622">
        <v>234</v>
      </c>
      <c r="D218" s="622">
        <v>41</v>
      </c>
      <c r="E218" s="616" t="s">
        <v>1000</v>
      </c>
      <c r="F218" s="16" t="s">
        <v>15</v>
      </c>
      <c r="G218" s="645">
        <v>1</v>
      </c>
      <c r="H218" s="645"/>
      <c r="I218" s="645"/>
      <c r="J218" s="645">
        <v>0.5</v>
      </c>
      <c r="K218" s="645">
        <f t="shared" si="6"/>
        <v>1.5</v>
      </c>
      <c r="L218" s="645">
        <v>1</v>
      </c>
      <c r="M218" s="643"/>
      <c r="N218" s="643"/>
      <c r="O218" s="618">
        <f t="shared" si="7"/>
        <v>1</v>
      </c>
      <c r="P218" s="620" t="s">
        <v>1006</v>
      </c>
      <c r="Q218" s="650">
        <v>0.1752136752136752</v>
      </c>
      <c r="R218" s="629">
        <v>0.70350000000000013</v>
      </c>
      <c r="S218" s="653">
        <v>1.05</v>
      </c>
      <c r="T218" s="620">
        <v>1230.5</v>
      </c>
      <c r="U218" s="620">
        <v>865.6567500000001</v>
      </c>
      <c r="V218" s="654"/>
    </row>
    <row r="219" spans="1:22">
      <c r="A219" s="679"/>
      <c r="B219" s="572" t="s">
        <v>211</v>
      </c>
      <c r="C219" s="622">
        <v>400</v>
      </c>
      <c r="D219" s="622">
        <v>67</v>
      </c>
      <c r="E219" s="616" t="s">
        <v>1000</v>
      </c>
      <c r="F219" s="16" t="s">
        <v>15</v>
      </c>
      <c r="G219" s="645">
        <v>1</v>
      </c>
      <c r="H219" s="645"/>
      <c r="I219" s="645"/>
      <c r="J219" s="645">
        <v>0.5</v>
      </c>
      <c r="K219" s="645">
        <f t="shared" si="6"/>
        <v>1.5</v>
      </c>
      <c r="L219" s="645">
        <v>1</v>
      </c>
      <c r="M219" s="643"/>
      <c r="N219" s="643"/>
      <c r="O219" s="618">
        <f t="shared" si="7"/>
        <v>1</v>
      </c>
      <c r="P219" s="620" t="s">
        <v>1006</v>
      </c>
      <c r="Q219" s="650">
        <v>0.16750000000000001</v>
      </c>
      <c r="R219" s="629">
        <v>0.70350000000000013</v>
      </c>
      <c r="S219" s="653">
        <v>1.05</v>
      </c>
      <c r="T219" s="620">
        <v>1230.5</v>
      </c>
      <c r="U219" s="620">
        <v>865.6567500000001</v>
      </c>
      <c r="V219" s="654"/>
    </row>
    <row r="220" spans="1:22">
      <c r="A220" s="679"/>
      <c r="B220" s="572" t="s">
        <v>212</v>
      </c>
      <c r="C220" s="622">
        <v>217</v>
      </c>
      <c r="D220" s="622">
        <v>32</v>
      </c>
      <c r="E220" s="616" t="s">
        <v>1000</v>
      </c>
      <c r="F220" s="16" t="s">
        <v>15</v>
      </c>
      <c r="G220" s="645">
        <v>1</v>
      </c>
      <c r="H220" s="645"/>
      <c r="I220" s="645"/>
      <c r="J220" s="645">
        <v>0.5</v>
      </c>
      <c r="K220" s="645">
        <f t="shared" si="6"/>
        <v>1.5</v>
      </c>
      <c r="L220" s="645">
        <v>1</v>
      </c>
      <c r="M220" s="643"/>
      <c r="N220" s="643"/>
      <c r="O220" s="618">
        <f t="shared" si="7"/>
        <v>1</v>
      </c>
      <c r="P220" s="620" t="s">
        <v>1006</v>
      </c>
      <c r="Q220" s="650">
        <v>0.14746543778801843</v>
      </c>
      <c r="R220" s="629">
        <v>0.70350000000000013</v>
      </c>
      <c r="S220" s="653">
        <v>1.05</v>
      </c>
      <c r="T220" s="620">
        <v>1230.5</v>
      </c>
      <c r="U220" s="620">
        <v>865.6567500000001</v>
      </c>
      <c r="V220" s="654"/>
    </row>
    <row r="221" spans="1:22">
      <c r="A221" s="679"/>
      <c r="B221" s="572" t="s">
        <v>213</v>
      </c>
      <c r="C221" s="622">
        <v>263</v>
      </c>
      <c r="D221" s="622">
        <v>47</v>
      </c>
      <c r="E221" s="616" t="s">
        <v>1000</v>
      </c>
      <c r="F221" s="16" t="s">
        <v>15</v>
      </c>
      <c r="G221" s="645">
        <v>1</v>
      </c>
      <c r="H221" s="645"/>
      <c r="I221" s="645"/>
      <c r="J221" s="645">
        <v>0.5</v>
      </c>
      <c r="K221" s="645">
        <f t="shared" si="6"/>
        <v>1.5</v>
      </c>
      <c r="L221" s="645">
        <v>1</v>
      </c>
      <c r="M221" s="643"/>
      <c r="N221" s="643"/>
      <c r="O221" s="618">
        <f t="shared" si="7"/>
        <v>1</v>
      </c>
      <c r="P221" s="620" t="s">
        <v>1006</v>
      </c>
      <c r="Q221" s="650">
        <v>0.17870722433460076</v>
      </c>
      <c r="R221" s="629">
        <v>0.70350000000000013</v>
      </c>
      <c r="S221" s="653">
        <v>1.05</v>
      </c>
      <c r="T221" s="620">
        <v>1230.5</v>
      </c>
      <c r="U221" s="620">
        <v>865.6567500000001</v>
      </c>
      <c r="V221" s="654"/>
    </row>
    <row r="222" spans="1:22">
      <c r="A222" s="679"/>
      <c r="B222" s="572" t="s">
        <v>214</v>
      </c>
      <c r="C222" s="622">
        <v>1184</v>
      </c>
      <c r="D222" s="622">
        <v>309</v>
      </c>
      <c r="E222" s="616" t="s">
        <v>1000</v>
      </c>
      <c r="F222" s="16" t="s">
        <v>15</v>
      </c>
      <c r="G222" s="645">
        <v>1</v>
      </c>
      <c r="H222" s="645">
        <v>1</v>
      </c>
      <c r="I222" s="645"/>
      <c r="J222" s="645">
        <v>1</v>
      </c>
      <c r="K222" s="645">
        <f t="shared" si="6"/>
        <v>3</v>
      </c>
      <c r="L222" s="643">
        <v>1</v>
      </c>
      <c r="M222" s="643"/>
      <c r="N222" s="643"/>
      <c r="O222" s="618">
        <f t="shared" si="7"/>
        <v>1</v>
      </c>
      <c r="P222" s="620" t="s">
        <v>1006</v>
      </c>
      <c r="Q222" s="650">
        <v>0.26097972972972971</v>
      </c>
      <c r="R222" s="629">
        <v>0.47250000000000003</v>
      </c>
      <c r="S222" s="653">
        <v>1.05</v>
      </c>
      <c r="T222" s="620">
        <v>2460.9</v>
      </c>
      <c r="U222" s="620">
        <v>1162.7752499999999</v>
      </c>
      <c r="V222" s="654"/>
    </row>
    <row r="223" spans="1:22">
      <c r="A223" s="679"/>
      <c r="B223" s="572" t="s">
        <v>215</v>
      </c>
      <c r="C223" s="622">
        <v>530</v>
      </c>
      <c r="D223" s="622">
        <v>197</v>
      </c>
      <c r="E223" s="616" t="s">
        <v>1000</v>
      </c>
      <c r="F223" s="16" t="s">
        <v>15</v>
      </c>
      <c r="G223" s="645">
        <v>1</v>
      </c>
      <c r="H223" s="645"/>
      <c r="I223" s="645"/>
      <c r="J223" s="645">
        <v>0.5</v>
      </c>
      <c r="K223" s="645">
        <f t="shared" si="6"/>
        <v>1.5</v>
      </c>
      <c r="L223" s="645">
        <v>1</v>
      </c>
      <c r="M223" s="643"/>
      <c r="N223" s="643"/>
      <c r="O223" s="618">
        <f t="shared" si="7"/>
        <v>1</v>
      </c>
      <c r="P223" s="620" t="s">
        <v>1006</v>
      </c>
      <c r="Q223" s="650">
        <v>0.37169811320754714</v>
      </c>
      <c r="R223" s="629">
        <v>0.70350000000000013</v>
      </c>
      <c r="S223" s="653">
        <v>1.05</v>
      </c>
      <c r="T223" s="620">
        <v>1230.5</v>
      </c>
      <c r="U223" s="620">
        <v>865.6567500000001</v>
      </c>
      <c r="V223" s="654"/>
    </row>
    <row r="224" spans="1:22">
      <c r="A224" s="679"/>
      <c r="B224" s="572" t="s">
        <v>216</v>
      </c>
      <c r="C224" s="622">
        <v>621</v>
      </c>
      <c r="D224" s="622">
        <v>77</v>
      </c>
      <c r="E224" s="616" t="s">
        <v>1000</v>
      </c>
      <c r="F224" s="16" t="s">
        <v>15</v>
      </c>
      <c r="G224" s="645">
        <v>1</v>
      </c>
      <c r="H224" s="645"/>
      <c r="I224" s="645"/>
      <c r="J224" s="645">
        <v>0.5</v>
      </c>
      <c r="K224" s="645">
        <f t="shared" si="6"/>
        <v>1.5</v>
      </c>
      <c r="L224" s="645">
        <v>1</v>
      </c>
      <c r="M224" s="643"/>
      <c r="N224" s="643"/>
      <c r="O224" s="618">
        <f t="shared" si="7"/>
        <v>1</v>
      </c>
      <c r="P224" s="620" t="s">
        <v>1006</v>
      </c>
      <c r="Q224" s="650">
        <v>0.12399355877616747</v>
      </c>
      <c r="R224" s="629">
        <v>0.70350000000000013</v>
      </c>
      <c r="S224" s="653">
        <v>1.05</v>
      </c>
      <c r="T224" s="620">
        <v>1230.5</v>
      </c>
      <c r="U224" s="620">
        <v>865.6567500000001</v>
      </c>
      <c r="V224" s="654"/>
    </row>
    <row r="225" spans="1:22">
      <c r="A225" s="679"/>
      <c r="B225" s="572" t="s">
        <v>217</v>
      </c>
      <c r="C225" s="622">
        <v>434</v>
      </c>
      <c r="D225" s="622">
        <v>81</v>
      </c>
      <c r="E225" s="616" t="s">
        <v>1000</v>
      </c>
      <c r="F225" s="16" t="s">
        <v>15</v>
      </c>
      <c r="G225" s="645">
        <v>1</v>
      </c>
      <c r="H225" s="645"/>
      <c r="I225" s="645"/>
      <c r="J225" s="645">
        <v>0.5</v>
      </c>
      <c r="K225" s="645">
        <f t="shared" si="6"/>
        <v>1.5</v>
      </c>
      <c r="L225" s="645">
        <v>1</v>
      </c>
      <c r="M225" s="643"/>
      <c r="N225" s="643"/>
      <c r="O225" s="618">
        <f t="shared" si="7"/>
        <v>1</v>
      </c>
      <c r="P225" s="620" t="s">
        <v>1006</v>
      </c>
      <c r="Q225" s="650">
        <v>0.18663594470046083</v>
      </c>
      <c r="R225" s="629">
        <v>0.70350000000000013</v>
      </c>
      <c r="S225" s="653">
        <v>1.05</v>
      </c>
      <c r="T225" s="620">
        <v>1230.5</v>
      </c>
      <c r="U225" s="620">
        <v>865.6567500000001</v>
      </c>
      <c r="V225" s="654"/>
    </row>
    <row r="226" spans="1:22">
      <c r="A226" s="679"/>
      <c r="B226" s="572" t="s">
        <v>218</v>
      </c>
      <c r="C226" s="622">
        <v>774</v>
      </c>
      <c r="D226" s="622">
        <v>110</v>
      </c>
      <c r="E226" s="616" t="s">
        <v>1000</v>
      </c>
      <c r="F226" s="16" t="s">
        <v>15</v>
      </c>
      <c r="G226" s="645">
        <v>1</v>
      </c>
      <c r="H226" s="645"/>
      <c r="I226" s="645"/>
      <c r="J226" s="645">
        <v>0.5</v>
      </c>
      <c r="K226" s="645">
        <f t="shared" si="6"/>
        <v>1.5</v>
      </c>
      <c r="L226" s="645">
        <v>1</v>
      </c>
      <c r="M226" s="643"/>
      <c r="N226" s="643"/>
      <c r="O226" s="618">
        <f t="shared" si="7"/>
        <v>1</v>
      </c>
      <c r="P226" s="620" t="s">
        <v>1006</v>
      </c>
      <c r="Q226" s="650">
        <v>0.1421188630490956</v>
      </c>
      <c r="R226" s="629">
        <v>0.70350000000000013</v>
      </c>
      <c r="S226" s="653">
        <v>1.05</v>
      </c>
      <c r="T226" s="620">
        <v>1230.5</v>
      </c>
      <c r="U226" s="620">
        <v>865.6567500000001</v>
      </c>
      <c r="V226" s="654"/>
    </row>
    <row r="227" spans="1:22" ht="31.2">
      <c r="A227" s="679"/>
      <c r="B227" s="572" t="s">
        <v>219</v>
      </c>
      <c r="C227" s="622">
        <v>911</v>
      </c>
      <c r="D227" s="622">
        <v>102</v>
      </c>
      <c r="E227" s="616" t="s">
        <v>1000</v>
      </c>
      <c r="F227" s="617" t="s">
        <v>968</v>
      </c>
      <c r="G227" s="645">
        <v>1</v>
      </c>
      <c r="H227" s="645">
        <v>1</v>
      </c>
      <c r="I227" s="645"/>
      <c r="J227" s="645">
        <v>1</v>
      </c>
      <c r="K227" s="645">
        <f t="shared" si="6"/>
        <v>3</v>
      </c>
      <c r="L227" s="645">
        <v>1</v>
      </c>
      <c r="M227" s="643">
        <v>1</v>
      </c>
      <c r="N227" s="643"/>
      <c r="O227" s="618">
        <f t="shared" si="7"/>
        <v>2</v>
      </c>
      <c r="P227" s="620" t="s">
        <v>1006</v>
      </c>
      <c r="Q227" s="650">
        <v>0.1119648737650933</v>
      </c>
      <c r="R227" s="629">
        <v>0.70350000000000013</v>
      </c>
      <c r="S227" s="653">
        <v>1.05</v>
      </c>
      <c r="T227" s="620">
        <v>2460.9</v>
      </c>
      <c r="U227" s="620">
        <v>1731.2431500000002</v>
      </c>
      <c r="V227" s="654"/>
    </row>
    <row r="228" spans="1:22">
      <c r="A228" s="679"/>
      <c r="B228" s="572" t="s">
        <v>220</v>
      </c>
      <c r="C228" s="622">
        <v>415</v>
      </c>
      <c r="D228" s="622">
        <v>33</v>
      </c>
      <c r="E228" s="616" t="s">
        <v>1000</v>
      </c>
      <c r="F228" s="16" t="s">
        <v>15</v>
      </c>
      <c r="G228" s="645">
        <v>1</v>
      </c>
      <c r="H228" s="645"/>
      <c r="I228" s="645"/>
      <c r="J228" s="645">
        <v>0.5</v>
      </c>
      <c r="K228" s="645">
        <f t="shared" si="6"/>
        <v>1.5</v>
      </c>
      <c r="L228" s="645">
        <v>1</v>
      </c>
      <c r="M228" s="643"/>
      <c r="N228" s="643"/>
      <c r="O228" s="618">
        <f t="shared" si="7"/>
        <v>1</v>
      </c>
      <c r="P228" s="620" t="s">
        <v>1006</v>
      </c>
      <c r="Q228" s="650">
        <v>7.9518072289156624E-2</v>
      </c>
      <c r="R228" s="629">
        <v>0.67670000000000008</v>
      </c>
      <c r="S228" s="653">
        <v>1.01</v>
      </c>
      <c r="T228" s="620">
        <v>1230.5</v>
      </c>
      <c r="U228" s="620">
        <v>832.67935000000011</v>
      </c>
      <c r="V228" s="654"/>
    </row>
    <row r="229" spans="1:22">
      <c r="A229" s="679"/>
      <c r="B229" s="572" t="s">
        <v>178</v>
      </c>
      <c r="C229" s="622">
        <v>602</v>
      </c>
      <c r="D229" s="622">
        <v>45</v>
      </c>
      <c r="E229" s="616" t="s">
        <v>1000</v>
      </c>
      <c r="F229" s="16" t="s">
        <v>15</v>
      </c>
      <c r="G229" s="645">
        <v>1</v>
      </c>
      <c r="H229" s="645"/>
      <c r="I229" s="645"/>
      <c r="J229" s="645">
        <v>0.5</v>
      </c>
      <c r="K229" s="645">
        <f t="shared" si="6"/>
        <v>1.5</v>
      </c>
      <c r="L229" s="645">
        <v>1</v>
      </c>
      <c r="M229" s="643"/>
      <c r="N229" s="643"/>
      <c r="O229" s="618">
        <f t="shared" si="7"/>
        <v>1</v>
      </c>
      <c r="P229" s="620" t="s">
        <v>1006</v>
      </c>
      <c r="Q229" s="650">
        <v>7.4750830564784057E-2</v>
      </c>
      <c r="R229" s="629">
        <v>0.67670000000000008</v>
      </c>
      <c r="S229" s="653">
        <v>1.01</v>
      </c>
      <c r="T229" s="620">
        <v>1230.5</v>
      </c>
      <c r="U229" s="620">
        <v>832.67935000000011</v>
      </c>
      <c r="V229" s="654"/>
    </row>
    <row r="230" spans="1:22">
      <c r="A230" s="679"/>
      <c r="B230" s="572" t="s">
        <v>33</v>
      </c>
      <c r="C230" s="622">
        <v>535</v>
      </c>
      <c r="D230" s="622">
        <v>118</v>
      </c>
      <c r="E230" s="616" t="s">
        <v>1000</v>
      </c>
      <c r="F230" s="16" t="s">
        <v>15</v>
      </c>
      <c r="G230" s="645">
        <v>1</v>
      </c>
      <c r="H230" s="645"/>
      <c r="I230" s="645"/>
      <c r="J230" s="645">
        <v>0.5</v>
      </c>
      <c r="K230" s="645">
        <f t="shared" si="6"/>
        <v>1.5</v>
      </c>
      <c r="L230" s="645">
        <v>1</v>
      </c>
      <c r="M230" s="643"/>
      <c r="N230" s="643"/>
      <c r="O230" s="618">
        <f t="shared" si="7"/>
        <v>1</v>
      </c>
      <c r="P230" s="620" t="s">
        <v>1006</v>
      </c>
      <c r="Q230" s="650">
        <v>0.22056074766355141</v>
      </c>
      <c r="R230" s="629">
        <v>0.70350000000000013</v>
      </c>
      <c r="S230" s="653">
        <v>1.05</v>
      </c>
      <c r="T230" s="620">
        <v>1230.5</v>
      </c>
      <c r="U230" s="620">
        <v>865.6567500000001</v>
      </c>
      <c r="V230" s="654"/>
    </row>
    <row r="231" spans="1:22">
      <c r="A231" s="679"/>
      <c r="B231" s="572" t="s">
        <v>221</v>
      </c>
      <c r="C231" s="622">
        <v>246</v>
      </c>
      <c r="D231" s="622">
        <v>17</v>
      </c>
      <c r="E231" s="616" t="s">
        <v>1000</v>
      </c>
      <c r="F231" s="16" t="s">
        <v>15</v>
      </c>
      <c r="G231" s="645">
        <v>1</v>
      </c>
      <c r="H231" s="645"/>
      <c r="I231" s="645"/>
      <c r="J231" s="645">
        <v>0.5</v>
      </c>
      <c r="K231" s="645">
        <f t="shared" si="6"/>
        <v>1.5</v>
      </c>
      <c r="L231" s="645">
        <v>1</v>
      </c>
      <c r="M231" s="643"/>
      <c r="N231" s="643"/>
      <c r="O231" s="618">
        <f t="shared" si="7"/>
        <v>1</v>
      </c>
      <c r="P231" s="620" t="s">
        <v>1006</v>
      </c>
      <c r="Q231" s="650">
        <v>6.910569105691057E-2</v>
      </c>
      <c r="R231" s="629">
        <v>0.67670000000000008</v>
      </c>
      <c r="S231" s="653">
        <v>1.01</v>
      </c>
      <c r="T231" s="620">
        <v>1230.5</v>
      </c>
      <c r="U231" s="620">
        <v>832.67935000000011</v>
      </c>
      <c r="V231" s="654"/>
    </row>
    <row r="232" spans="1:22">
      <c r="A232" s="679"/>
      <c r="B232" s="572" t="s">
        <v>222</v>
      </c>
      <c r="C232" s="513">
        <v>260</v>
      </c>
      <c r="D232" s="513">
        <v>25</v>
      </c>
      <c r="E232" s="616" t="s">
        <v>1000</v>
      </c>
      <c r="F232" s="16" t="s">
        <v>15</v>
      </c>
      <c r="G232" s="645">
        <v>1</v>
      </c>
      <c r="H232" s="645"/>
      <c r="I232" s="645"/>
      <c r="J232" s="645">
        <v>0.5</v>
      </c>
      <c r="K232" s="645">
        <f t="shared" si="6"/>
        <v>1.5</v>
      </c>
      <c r="L232" s="645">
        <v>1</v>
      </c>
      <c r="M232" s="643"/>
      <c r="N232" s="643"/>
      <c r="O232" s="618">
        <f t="shared" si="7"/>
        <v>1</v>
      </c>
      <c r="P232" s="620" t="s">
        <v>1006</v>
      </c>
      <c r="Q232" s="650">
        <v>9.6153846153846159E-2</v>
      </c>
      <c r="R232" s="629">
        <v>0.70350000000000013</v>
      </c>
      <c r="S232" s="653">
        <v>1.05</v>
      </c>
      <c r="T232" s="620">
        <v>1230.5</v>
      </c>
      <c r="U232" s="620">
        <v>865.6567500000001</v>
      </c>
      <c r="V232" s="654"/>
    </row>
    <row r="233" spans="1:22">
      <c r="A233" s="679"/>
      <c r="B233" s="572" t="s">
        <v>223</v>
      </c>
      <c r="C233" s="513">
        <v>385</v>
      </c>
      <c r="D233" s="513">
        <v>75</v>
      </c>
      <c r="E233" s="616" t="s">
        <v>1000</v>
      </c>
      <c r="F233" s="16" t="s">
        <v>15</v>
      </c>
      <c r="G233" s="645">
        <v>1</v>
      </c>
      <c r="H233" s="645"/>
      <c r="I233" s="645"/>
      <c r="J233" s="645">
        <v>0.5</v>
      </c>
      <c r="K233" s="645">
        <f t="shared" si="6"/>
        <v>1.5</v>
      </c>
      <c r="L233" s="645">
        <v>1</v>
      </c>
      <c r="M233" s="643"/>
      <c r="N233" s="643"/>
      <c r="O233" s="618">
        <f t="shared" si="7"/>
        <v>1</v>
      </c>
      <c r="P233" s="620" t="s">
        <v>1006</v>
      </c>
      <c r="Q233" s="650">
        <v>0.19480519480519481</v>
      </c>
      <c r="R233" s="629">
        <v>0.70350000000000013</v>
      </c>
      <c r="S233" s="653">
        <v>1.05</v>
      </c>
      <c r="T233" s="620">
        <v>1230.5</v>
      </c>
      <c r="U233" s="620">
        <v>865.6567500000001</v>
      </c>
      <c r="V233" s="654"/>
    </row>
    <row r="234" spans="1:22">
      <c r="A234" s="679"/>
      <c r="B234" s="572" t="s">
        <v>224</v>
      </c>
      <c r="C234" s="622">
        <v>105</v>
      </c>
      <c r="D234" s="622">
        <v>17</v>
      </c>
      <c r="E234" s="616" t="s">
        <v>1000</v>
      </c>
      <c r="F234" s="16" t="s">
        <v>15</v>
      </c>
      <c r="G234" s="645">
        <v>1</v>
      </c>
      <c r="H234" s="645"/>
      <c r="I234" s="645"/>
      <c r="J234" s="645">
        <v>0.5</v>
      </c>
      <c r="K234" s="645">
        <f t="shared" si="6"/>
        <v>1.5</v>
      </c>
      <c r="L234" s="645">
        <v>1</v>
      </c>
      <c r="M234" s="643"/>
      <c r="N234" s="643"/>
      <c r="O234" s="618">
        <f t="shared" si="7"/>
        <v>1</v>
      </c>
      <c r="P234" s="620" t="s">
        <v>1006</v>
      </c>
      <c r="Q234" s="650">
        <v>0.16190476190476191</v>
      </c>
      <c r="R234" s="629">
        <v>0.70350000000000013</v>
      </c>
      <c r="S234" s="653">
        <v>1.05</v>
      </c>
      <c r="T234" s="620">
        <v>1230.5</v>
      </c>
      <c r="U234" s="620">
        <v>865.6567500000001</v>
      </c>
      <c r="V234" s="654"/>
    </row>
    <row r="235" spans="1:22">
      <c r="A235" s="679"/>
      <c r="B235" s="572" t="s">
        <v>225</v>
      </c>
      <c r="C235" s="622">
        <v>344</v>
      </c>
      <c r="D235" s="622">
        <v>27</v>
      </c>
      <c r="E235" s="616" t="s">
        <v>1000</v>
      </c>
      <c r="F235" s="16" t="s">
        <v>15</v>
      </c>
      <c r="G235" s="645">
        <v>1</v>
      </c>
      <c r="H235" s="645"/>
      <c r="I235" s="645"/>
      <c r="J235" s="645">
        <v>0.5</v>
      </c>
      <c r="K235" s="645">
        <f t="shared" si="6"/>
        <v>1.5</v>
      </c>
      <c r="L235" s="645">
        <v>1</v>
      </c>
      <c r="M235" s="643"/>
      <c r="N235" s="643"/>
      <c r="O235" s="618">
        <f t="shared" si="7"/>
        <v>1</v>
      </c>
      <c r="P235" s="620" t="s">
        <v>1006</v>
      </c>
      <c r="Q235" s="650">
        <v>7.8488372093023256E-2</v>
      </c>
      <c r="R235" s="629">
        <v>0.67670000000000008</v>
      </c>
      <c r="S235" s="653">
        <v>1.01</v>
      </c>
      <c r="T235" s="620">
        <v>1230.5</v>
      </c>
      <c r="U235" s="620">
        <v>832.67935000000011</v>
      </c>
      <c r="V235" s="654"/>
    </row>
    <row r="236" spans="1:22" ht="31.2">
      <c r="A236" s="679"/>
      <c r="B236" s="572" t="s">
        <v>226</v>
      </c>
      <c r="C236" s="622">
        <v>710</v>
      </c>
      <c r="D236" s="622">
        <v>80</v>
      </c>
      <c r="E236" s="616" t="s">
        <v>1000</v>
      </c>
      <c r="F236" s="617" t="s">
        <v>999</v>
      </c>
      <c r="G236" s="645">
        <v>1</v>
      </c>
      <c r="H236" s="645"/>
      <c r="I236" s="645"/>
      <c r="J236" s="645">
        <v>0.5</v>
      </c>
      <c r="K236" s="645">
        <f t="shared" si="6"/>
        <v>1.5</v>
      </c>
      <c r="L236" s="645">
        <v>1</v>
      </c>
      <c r="M236" s="643"/>
      <c r="N236" s="643"/>
      <c r="O236" s="618">
        <f t="shared" si="7"/>
        <v>1</v>
      </c>
      <c r="P236" s="620" t="s">
        <v>1006</v>
      </c>
      <c r="Q236" s="650">
        <v>0.11267605633802817</v>
      </c>
      <c r="R236" s="629">
        <v>0.70350000000000013</v>
      </c>
      <c r="S236" s="653">
        <v>1.05</v>
      </c>
      <c r="T236" s="620">
        <v>1230.5</v>
      </c>
      <c r="U236" s="620">
        <v>865.6567500000001</v>
      </c>
      <c r="V236" s="654"/>
    </row>
    <row r="237" spans="1:22" ht="31.2">
      <c r="A237" s="679"/>
      <c r="B237" s="572" t="s">
        <v>227</v>
      </c>
      <c r="C237" s="622">
        <v>800</v>
      </c>
      <c r="D237" s="622">
        <v>152</v>
      </c>
      <c r="E237" s="616" t="s">
        <v>1000</v>
      </c>
      <c r="F237" s="16" t="s">
        <v>15</v>
      </c>
      <c r="G237" s="645">
        <v>1</v>
      </c>
      <c r="H237" s="645"/>
      <c r="I237" s="645"/>
      <c r="J237" s="645">
        <v>0.5</v>
      </c>
      <c r="K237" s="645">
        <f t="shared" si="6"/>
        <v>1.5</v>
      </c>
      <c r="L237" s="645">
        <v>1</v>
      </c>
      <c r="M237" s="643"/>
      <c r="N237" s="643"/>
      <c r="O237" s="618">
        <f t="shared" si="7"/>
        <v>1</v>
      </c>
      <c r="P237" s="620" t="s">
        <v>1006</v>
      </c>
      <c r="Q237" s="650">
        <v>0.19</v>
      </c>
      <c r="R237" s="629">
        <v>0.70350000000000013</v>
      </c>
      <c r="S237" s="653">
        <v>1.05</v>
      </c>
      <c r="T237" s="620">
        <v>1230.5</v>
      </c>
      <c r="U237" s="620">
        <v>865.6567500000001</v>
      </c>
      <c r="V237" s="654"/>
    </row>
    <row r="238" spans="1:22">
      <c r="A238" s="679"/>
      <c r="B238" s="572" t="s">
        <v>228</v>
      </c>
      <c r="C238" s="622">
        <v>315</v>
      </c>
      <c r="D238" s="622">
        <v>16</v>
      </c>
      <c r="E238" s="616" t="s">
        <v>1000</v>
      </c>
      <c r="F238" s="16" t="s">
        <v>15</v>
      </c>
      <c r="G238" s="645">
        <v>1</v>
      </c>
      <c r="H238" s="645"/>
      <c r="I238" s="645"/>
      <c r="J238" s="645">
        <v>0.5</v>
      </c>
      <c r="K238" s="645">
        <f t="shared" si="6"/>
        <v>1.5</v>
      </c>
      <c r="L238" s="645">
        <v>0.25</v>
      </c>
      <c r="M238" s="643"/>
      <c r="N238" s="643"/>
      <c r="O238" s="618">
        <f t="shared" si="7"/>
        <v>0.25</v>
      </c>
      <c r="P238" s="620" t="s">
        <v>1006</v>
      </c>
      <c r="Q238" s="650">
        <v>5.0793650793650794E-2</v>
      </c>
      <c r="R238" s="629">
        <v>0.45450000000000002</v>
      </c>
      <c r="S238" s="653">
        <v>1.01</v>
      </c>
      <c r="T238" s="620">
        <v>1230.5</v>
      </c>
      <c r="U238" s="620">
        <v>559.26224999999999</v>
      </c>
      <c r="V238" s="654"/>
    </row>
    <row r="239" spans="1:22">
      <c r="A239" s="679"/>
      <c r="B239" s="572" t="s">
        <v>229</v>
      </c>
      <c r="C239" s="622">
        <v>441</v>
      </c>
      <c r="D239" s="622">
        <v>73</v>
      </c>
      <c r="E239" s="616" t="s">
        <v>1000</v>
      </c>
      <c r="F239" s="16" t="s">
        <v>15</v>
      </c>
      <c r="G239" s="645">
        <v>1</v>
      </c>
      <c r="H239" s="645"/>
      <c r="I239" s="645"/>
      <c r="J239" s="645">
        <v>0.5</v>
      </c>
      <c r="K239" s="645">
        <f t="shared" si="6"/>
        <v>1.5</v>
      </c>
      <c r="L239" s="645">
        <v>1</v>
      </c>
      <c r="M239" s="643"/>
      <c r="N239" s="643"/>
      <c r="O239" s="618">
        <f t="shared" si="7"/>
        <v>1</v>
      </c>
      <c r="P239" s="620" t="s">
        <v>1006</v>
      </c>
      <c r="Q239" s="650">
        <v>0.1655328798185941</v>
      </c>
      <c r="R239" s="629">
        <v>0.70350000000000013</v>
      </c>
      <c r="S239" s="653">
        <v>1.05</v>
      </c>
      <c r="T239" s="620">
        <v>1230.5</v>
      </c>
      <c r="U239" s="620">
        <v>865.6567500000001</v>
      </c>
      <c r="V239" s="654"/>
    </row>
    <row r="240" spans="1:22" ht="31.2">
      <c r="A240" s="679"/>
      <c r="B240" s="572" t="s">
        <v>230</v>
      </c>
      <c r="C240" s="622">
        <v>265</v>
      </c>
      <c r="D240" s="622">
        <v>21</v>
      </c>
      <c r="E240" s="616" t="s">
        <v>1000</v>
      </c>
      <c r="F240" s="617" t="s">
        <v>999</v>
      </c>
      <c r="G240" s="645">
        <v>1</v>
      </c>
      <c r="H240" s="645"/>
      <c r="I240" s="645"/>
      <c r="J240" s="645">
        <v>0.5</v>
      </c>
      <c r="K240" s="645">
        <f t="shared" si="6"/>
        <v>1.5</v>
      </c>
      <c r="L240" s="645">
        <v>1</v>
      </c>
      <c r="M240" s="643"/>
      <c r="N240" s="643"/>
      <c r="O240" s="618">
        <f t="shared" si="7"/>
        <v>1</v>
      </c>
      <c r="P240" s="620" t="s">
        <v>1006</v>
      </c>
      <c r="Q240" s="650">
        <v>7.9245283018867921E-2</v>
      </c>
      <c r="R240" s="629">
        <v>0.67670000000000008</v>
      </c>
      <c r="S240" s="653">
        <v>1.01</v>
      </c>
      <c r="T240" s="620">
        <v>1230.5</v>
      </c>
      <c r="U240" s="620">
        <v>832.67935000000011</v>
      </c>
      <c r="V240" s="654"/>
    </row>
    <row r="241" spans="1:22" ht="31.2">
      <c r="A241" s="679"/>
      <c r="B241" s="572" t="s">
        <v>231</v>
      </c>
      <c r="C241" s="622">
        <v>424</v>
      </c>
      <c r="D241" s="622">
        <v>20</v>
      </c>
      <c r="E241" s="616" t="s">
        <v>1000</v>
      </c>
      <c r="F241" s="617" t="s">
        <v>999</v>
      </c>
      <c r="G241" s="645">
        <v>1</v>
      </c>
      <c r="H241" s="645"/>
      <c r="I241" s="645"/>
      <c r="J241" s="645">
        <v>0.5</v>
      </c>
      <c r="K241" s="645">
        <f t="shared" si="6"/>
        <v>1.5</v>
      </c>
      <c r="L241" s="645">
        <v>1</v>
      </c>
      <c r="M241" s="643"/>
      <c r="N241" s="643"/>
      <c r="O241" s="618">
        <f t="shared" si="7"/>
        <v>1</v>
      </c>
      <c r="P241" s="620" t="s">
        <v>1006</v>
      </c>
      <c r="Q241" s="650">
        <v>4.716981132075472E-2</v>
      </c>
      <c r="R241" s="629">
        <v>0.67670000000000008</v>
      </c>
      <c r="S241" s="653">
        <v>1.01</v>
      </c>
      <c r="T241" s="620">
        <v>1230.5</v>
      </c>
      <c r="U241" s="620">
        <v>832.67935000000011</v>
      </c>
      <c r="V241" s="654"/>
    </row>
    <row r="242" spans="1:22">
      <c r="A242" s="679"/>
      <c r="B242" s="572" t="s">
        <v>232</v>
      </c>
      <c r="C242" s="622">
        <v>570</v>
      </c>
      <c r="D242" s="622">
        <v>176</v>
      </c>
      <c r="E242" s="616" t="s">
        <v>1000</v>
      </c>
      <c r="F242" s="16" t="s">
        <v>15</v>
      </c>
      <c r="G242" s="645">
        <v>1</v>
      </c>
      <c r="H242" s="645"/>
      <c r="I242" s="645"/>
      <c r="J242" s="645">
        <v>0.5</v>
      </c>
      <c r="K242" s="645">
        <f t="shared" si="6"/>
        <v>1.5</v>
      </c>
      <c r="L242" s="645">
        <v>1</v>
      </c>
      <c r="M242" s="643"/>
      <c r="N242" s="643"/>
      <c r="O242" s="618">
        <f t="shared" si="7"/>
        <v>1</v>
      </c>
      <c r="P242" s="620" t="s">
        <v>1006</v>
      </c>
      <c r="Q242" s="650">
        <v>0.30877192982456142</v>
      </c>
      <c r="R242" s="629">
        <v>0.70350000000000013</v>
      </c>
      <c r="S242" s="653">
        <v>1.05</v>
      </c>
      <c r="T242" s="620">
        <v>1230.5</v>
      </c>
      <c r="U242" s="620">
        <v>865.6567500000001</v>
      </c>
      <c r="V242" s="654"/>
    </row>
    <row r="243" spans="1:22">
      <c r="A243" s="679"/>
      <c r="B243" s="572" t="s">
        <v>233</v>
      </c>
      <c r="C243" s="622">
        <v>451</v>
      </c>
      <c r="D243" s="622">
        <v>130</v>
      </c>
      <c r="E243" s="616" t="s">
        <v>1000</v>
      </c>
      <c r="F243" s="16" t="s">
        <v>15</v>
      </c>
      <c r="G243" s="645">
        <v>1</v>
      </c>
      <c r="H243" s="645"/>
      <c r="I243" s="645"/>
      <c r="J243" s="645">
        <v>0.5</v>
      </c>
      <c r="K243" s="645">
        <f t="shared" si="6"/>
        <v>1.5</v>
      </c>
      <c r="L243" s="645">
        <v>1</v>
      </c>
      <c r="M243" s="643"/>
      <c r="N243" s="643"/>
      <c r="O243" s="618">
        <f t="shared" si="7"/>
        <v>1</v>
      </c>
      <c r="P243" s="620" t="s">
        <v>1006</v>
      </c>
      <c r="Q243" s="650">
        <v>0.28824833702882485</v>
      </c>
      <c r="R243" s="629">
        <v>0.70350000000000013</v>
      </c>
      <c r="S243" s="653">
        <v>1.05</v>
      </c>
      <c r="T243" s="620">
        <v>1230.5</v>
      </c>
      <c r="U243" s="620">
        <v>865.6567500000001</v>
      </c>
      <c r="V243" s="654"/>
    </row>
    <row r="244" spans="1:22">
      <c r="A244" s="642">
        <v>28</v>
      </c>
      <c r="B244" s="643" t="s">
        <v>10</v>
      </c>
      <c r="C244" s="642"/>
      <c r="D244" s="642"/>
      <c r="E244" s="642"/>
      <c r="F244" s="643"/>
      <c r="G244" s="645"/>
      <c r="H244" s="645"/>
      <c r="I244" s="645"/>
      <c r="J244" s="645"/>
      <c r="K244" s="645"/>
      <c r="L244" s="645"/>
      <c r="M244" s="645"/>
      <c r="N244" s="645"/>
      <c r="O244" s="618"/>
      <c r="P244" s="645"/>
      <c r="Q244" s="652"/>
      <c r="R244" s="629"/>
      <c r="S244" s="653"/>
      <c r="T244" s="620"/>
      <c r="U244" s="656">
        <v>24896.835000000006</v>
      </c>
      <c r="V244" s="654"/>
    </row>
    <row r="245" spans="1:22" ht="15.6" customHeight="1">
      <c r="A245" s="670" t="s">
        <v>234</v>
      </c>
      <c r="B245" s="643" t="s">
        <v>236</v>
      </c>
      <c r="C245" s="622">
        <v>264</v>
      </c>
      <c r="D245" s="622">
        <v>49</v>
      </c>
      <c r="E245" s="616" t="s">
        <v>1000</v>
      </c>
      <c r="F245" s="617" t="s">
        <v>15</v>
      </c>
      <c r="G245" s="645">
        <v>1</v>
      </c>
      <c r="H245" s="645"/>
      <c r="I245" s="645"/>
      <c r="J245" s="645">
        <v>0.5</v>
      </c>
      <c r="K245" s="645">
        <f t="shared" si="6"/>
        <v>1.5</v>
      </c>
      <c r="L245" s="618">
        <v>1</v>
      </c>
      <c r="M245" s="618"/>
      <c r="N245" s="618"/>
      <c r="O245" s="618">
        <f t="shared" si="7"/>
        <v>1</v>
      </c>
      <c r="P245" s="620" t="s">
        <v>1006</v>
      </c>
      <c r="Q245" s="650">
        <v>0.18560606060606061</v>
      </c>
      <c r="R245" s="629">
        <v>0.70350000000000013</v>
      </c>
      <c r="S245" s="653">
        <v>1.05</v>
      </c>
      <c r="T245" s="620">
        <v>1230.5</v>
      </c>
      <c r="U245" s="620">
        <v>865.6567500000001</v>
      </c>
      <c r="V245" s="654"/>
    </row>
    <row r="246" spans="1:22">
      <c r="A246" s="670"/>
      <c r="B246" s="643" t="s">
        <v>363</v>
      </c>
      <c r="C246" s="622">
        <v>502</v>
      </c>
      <c r="D246" s="622">
        <v>109</v>
      </c>
      <c r="E246" s="616" t="s">
        <v>1000</v>
      </c>
      <c r="F246" s="617" t="s">
        <v>15</v>
      </c>
      <c r="G246" s="645">
        <v>1</v>
      </c>
      <c r="H246" s="645"/>
      <c r="I246" s="645"/>
      <c r="J246" s="645">
        <v>0.5</v>
      </c>
      <c r="K246" s="645">
        <f t="shared" si="6"/>
        <v>1.5</v>
      </c>
      <c r="L246" s="618">
        <v>1</v>
      </c>
      <c r="M246" s="618"/>
      <c r="N246" s="618"/>
      <c r="O246" s="618">
        <f t="shared" si="7"/>
        <v>1</v>
      </c>
      <c r="P246" s="620" t="s">
        <v>1006</v>
      </c>
      <c r="Q246" s="650">
        <v>0.21713147410358566</v>
      </c>
      <c r="R246" s="629">
        <v>0.70350000000000013</v>
      </c>
      <c r="S246" s="653">
        <v>1.05</v>
      </c>
      <c r="T246" s="620">
        <v>1230.5</v>
      </c>
      <c r="U246" s="620">
        <v>865.6567500000001</v>
      </c>
      <c r="V246" s="654"/>
    </row>
    <row r="247" spans="1:22">
      <c r="A247" s="670"/>
      <c r="B247" s="643" t="s">
        <v>237</v>
      </c>
      <c r="C247" s="622">
        <v>170</v>
      </c>
      <c r="D247" s="622">
        <v>35</v>
      </c>
      <c r="E247" s="616" t="s">
        <v>1000</v>
      </c>
      <c r="F247" s="617" t="s">
        <v>15</v>
      </c>
      <c r="G247" s="645">
        <v>1</v>
      </c>
      <c r="H247" s="645"/>
      <c r="I247" s="645"/>
      <c r="J247" s="645">
        <v>0.5</v>
      </c>
      <c r="K247" s="645">
        <f t="shared" si="6"/>
        <v>1.5</v>
      </c>
      <c r="L247" s="618">
        <v>1</v>
      </c>
      <c r="M247" s="618"/>
      <c r="N247" s="618"/>
      <c r="O247" s="618">
        <f t="shared" si="7"/>
        <v>1</v>
      </c>
      <c r="P247" s="620" t="s">
        <v>1006</v>
      </c>
      <c r="Q247" s="650">
        <v>0.20588235294117646</v>
      </c>
      <c r="R247" s="629">
        <v>0.70350000000000013</v>
      </c>
      <c r="S247" s="653">
        <v>1.05</v>
      </c>
      <c r="T247" s="620">
        <v>1230.5</v>
      </c>
      <c r="U247" s="620">
        <v>865.6567500000001</v>
      </c>
      <c r="V247" s="654"/>
    </row>
    <row r="248" spans="1:22">
      <c r="A248" s="670"/>
      <c r="B248" s="643" t="s">
        <v>760</v>
      </c>
      <c r="C248" s="622">
        <v>278</v>
      </c>
      <c r="D248" s="622">
        <v>76</v>
      </c>
      <c r="E248" s="616" t="s">
        <v>1000</v>
      </c>
      <c r="F248" s="617" t="s">
        <v>15</v>
      </c>
      <c r="G248" s="645">
        <v>1</v>
      </c>
      <c r="H248" s="645"/>
      <c r="I248" s="645"/>
      <c r="J248" s="645">
        <v>0.5</v>
      </c>
      <c r="K248" s="645">
        <f t="shared" si="6"/>
        <v>1.5</v>
      </c>
      <c r="L248" s="618">
        <v>1</v>
      </c>
      <c r="M248" s="618"/>
      <c r="N248" s="618"/>
      <c r="O248" s="618">
        <f t="shared" si="7"/>
        <v>1</v>
      </c>
      <c r="P248" s="620" t="s">
        <v>1006</v>
      </c>
      <c r="Q248" s="650">
        <v>0.2733812949640288</v>
      </c>
      <c r="R248" s="629">
        <v>0.70350000000000013</v>
      </c>
      <c r="S248" s="653">
        <v>1.05</v>
      </c>
      <c r="T248" s="620">
        <v>1230.5</v>
      </c>
      <c r="U248" s="620">
        <v>865.6567500000001</v>
      </c>
      <c r="V248" s="654"/>
    </row>
    <row r="249" spans="1:22">
      <c r="A249" s="670"/>
      <c r="B249" s="643" t="s">
        <v>238</v>
      </c>
      <c r="C249" s="525">
        <v>269</v>
      </c>
      <c r="D249" s="525">
        <v>48</v>
      </c>
      <c r="E249" s="616" t="s">
        <v>1000</v>
      </c>
      <c r="F249" s="617" t="s">
        <v>15</v>
      </c>
      <c r="G249" s="645">
        <v>1</v>
      </c>
      <c r="H249" s="645"/>
      <c r="I249" s="645"/>
      <c r="J249" s="645">
        <v>0.5</v>
      </c>
      <c r="K249" s="645">
        <f t="shared" si="6"/>
        <v>1.5</v>
      </c>
      <c r="L249" s="618">
        <v>1</v>
      </c>
      <c r="M249" s="618"/>
      <c r="N249" s="618"/>
      <c r="O249" s="618">
        <f t="shared" si="7"/>
        <v>1</v>
      </c>
      <c r="P249" s="620" t="s">
        <v>1006</v>
      </c>
      <c r="Q249" s="650">
        <v>0.17843866171003717</v>
      </c>
      <c r="R249" s="629">
        <v>0.70350000000000013</v>
      </c>
      <c r="S249" s="653">
        <v>1.05</v>
      </c>
      <c r="T249" s="620">
        <v>1230.5</v>
      </c>
      <c r="U249" s="620">
        <v>865.6567500000001</v>
      </c>
      <c r="V249" s="654"/>
    </row>
    <row r="250" spans="1:22">
      <c r="A250" s="670"/>
      <c r="B250" s="643" t="s">
        <v>239</v>
      </c>
      <c r="C250" s="525">
        <v>299</v>
      </c>
      <c r="D250" s="525">
        <v>72</v>
      </c>
      <c r="E250" s="616" t="s">
        <v>1000</v>
      </c>
      <c r="F250" s="617" t="s">
        <v>15</v>
      </c>
      <c r="G250" s="645">
        <v>1</v>
      </c>
      <c r="H250" s="645"/>
      <c r="I250" s="645"/>
      <c r="J250" s="645">
        <v>0.5</v>
      </c>
      <c r="K250" s="645">
        <f t="shared" si="6"/>
        <v>1.5</v>
      </c>
      <c r="L250" s="618">
        <v>1</v>
      </c>
      <c r="M250" s="618"/>
      <c r="N250" s="618"/>
      <c r="O250" s="618">
        <f t="shared" si="7"/>
        <v>1</v>
      </c>
      <c r="P250" s="620" t="s">
        <v>1006</v>
      </c>
      <c r="Q250" s="650">
        <v>0.24080267558528429</v>
      </c>
      <c r="R250" s="629">
        <v>0.70350000000000013</v>
      </c>
      <c r="S250" s="653">
        <v>1.05</v>
      </c>
      <c r="T250" s="620">
        <v>1230.5</v>
      </c>
      <c r="U250" s="620">
        <v>865.6567500000001</v>
      </c>
      <c r="V250" s="654"/>
    </row>
    <row r="251" spans="1:22">
      <c r="A251" s="670"/>
      <c r="B251" s="643" t="s">
        <v>240</v>
      </c>
      <c r="C251" s="622">
        <v>269</v>
      </c>
      <c r="D251" s="622"/>
      <c r="E251" s="622"/>
      <c r="F251" s="617" t="s">
        <v>18</v>
      </c>
      <c r="G251" s="645">
        <v>1</v>
      </c>
      <c r="H251" s="645"/>
      <c r="I251" s="645"/>
      <c r="J251" s="645">
        <v>0.5</v>
      </c>
      <c r="K251" s="645">
        <f t="shared" si="6"/>
        <v>1.5</v>
      </c>
      <c r="L251" s="618"/>
      <c r="M251" s="618">
        <v>0.5</v>
      </c>
      <c r="N251" s="618"/>
      <c r="O251" s="618">
        <f t="shared" si="7"/>
        <v>0.5</v>
      </c>
      <c r="P251" s="620" t="s">
        <v>1006</v>
      </c>
      <c r="Q251" s="620"/>
      <c r="R251" s="629">
        <v>0.4</v>
      </c>
      <c r="S251" s="653">
        <v>1</v>
      </c>
      <c r="T251" s="620">
        <v>1230.5</v>
      </c>
      <c r="U251" s="620">
        <v>492.20000000000005</v>
      </c>
      <c r="V251" s="654"/>
    </row>
    <row r="252" spans="1:22">
      <c r="A252" s="642">
        <v>8</v>
      </c>
      <c r="B252" s="643" t="s">
        <v>10</v>
      </c>
      <c r="C252" s="642"/>
      <c r="D252" s="642"/>
      <c r="E252" s="642"/>
      <c r="F252" s="643"/>
      <c r="G252" s="645"/>
      <c r="H252" s="645"/>
      <c r="I252" s="645"/>
      <c r="J252" s="645"/>
      <c r="K252" s="645"/>
      <c r="L252" s="645"/>
      <c r="M252" s="645"/>
      <c r="N252" s="645"/>
      <c r="O252" s="618"/>
      <c r="P252" s="645"/>
      <c r="Q252" s="652"/>
      <c r="R252" s="629"/>
      <c r="S252" s="653"/>
      <c r="T252" s="620"/>
      <c r="U252" s="656">
        <v>5686.1405000000004</v>
      </c>
      <c r="V252" s="654"/>
    </row>
    <row r="253" spans="1:22" ht="31.2">
      <c r="A253" s="670" t="s">
        <v>241</v>
      </c>
      <c r="B253" s="643" t="s">
        <v>242</v>
      </c>
      <c r="C253" s="616">
        <v>216</v>
      </c>
      <c r="D253" s="616">
        <v>26</v>
      </c>
      <c r="E253" s="616" t="s">
        <v>1000</v>
      </c>
      <c r="F253" s="617" t="s">
        <v>968</v>
      </c>
      <c r="G253" s="645">
        <v>1</v>
      </c>
      <c r="H253" s="645"/>
      <c r="I253" s="645"/>
      <c r="J253" s="645">
        <v>0.5</v>
      </c>
      <c r="K253" s="645">
        <f t="shared" si="6"/>
        <v>1.5</v>
      </c>
      <c r="L253" s="618">
        <v>1</v>
      </c>
      <c r="M253" s="618"/>
      <c r="N253" s="618"/>
      <c r="O253" s="618">
        <f t="shared" si="7"/>
        <v>1</v>
      </c>
      <c r="P253" s="620" t="s">
        <v>1006</v>
      </c>
      <c r="Q253" s="650">
        <v>0.12037037037037036</v>
      </c>
      <c r="R253" s="629">
        <v>0.70350000000000013</v>
      </c>
      <c r="S253" s="653">
        <v>1.05</v>
      </c>
      <c r="T253" s="620">
        <v>1230.5</v>
      </c>
      <c r="U253" s="620">
        <v>865.6567500000001</v>
      </c>
      <c r="V253" s="654"/>
    </row>
    <row r="254" spans="1:22" ht="31.2">
      <c r="A254" s="670"/>
      <c r="B254" s="643" t="s">
        <v>243</v>
      </c>
      <c r="C254" s="616">
        <v>434</v>
      </c>
      <c r="D254" s="616">
        <v>99</v>
      </c>
      <c r="E254" s="616" t="s">
        <v>1000</v>
      </c>
      <c r="F254" s="617" t="s">
        <v>968</v>
      </c>
      <c r="G254" s="645">
        <v>1</v>
      </c>
      <c r="H254" s="645"/>
      <c r="I254" s="645"/>
      <c r="J254" s="645">
        <v>0.5</v>
      </c>
      <c r="K254" s="645">
        <f t="shared" si="6"/>
        <v>1.5</v>
      </c>
      <c r="L254" s="618">
        <v>1</v>
      </c>
      <c r="M254" s="618"/>
      <c r="N254" s="618"/>
      <c r="O254" s="618">
        <f t="shared" si="7"/>
        <v>1</v>
      </c>
      <c r="P254" s="620" t="s">
        <v>1006</v>
      </c>
      <c r="Q254" s="650">
        <v>0.22811059907834103</v>
      </c>
      <c r="R254" s="629">
        <v>0.70350000000000013</v>
      </c>
      <c r="S254" s="653">
        <v>1.05</v>
      </c>
      <c r="T254" s="620">
        <v>1230.5</v>
      </c>
      <c r="U254" s="620">
        <v>865.6567500000001</v>
      </c>
      <c r="V254" s="654"/>
    </row>
    <row r="255" spans="1:22" ht="31.2">
      <c r="A255" s="670"/>
      <c r="B255" s="643" t="s">
        <v>244</v>
      </c>
      <c r="C255" s="616">
        <v>214</v>
      </c>
      <c r="D255" s="616">
        <v>28</v>
      </c>
      <c r="E255" s="616" t="s">
        <v>1000</v>
      </c>
      <c r="F255" s="617" t="s">
        <v>968</v>
      </c>
      <c r="G255" s="645">
        <v>1</v>
      </c>
      <c r="H255" s="645"/>
      <c r="I255" s="645"/>
      <c r="J255" s="645">
        <v>0.5</v>
      </c>
      <c r="K255" s="645">
        <f t="shared" si="6"/>
        <v>1.5</v>
      </c>
      <c r="L255" s="618">
        <v>1</v>
      </c>
      <c r="M255" s="618"/>
      <c r="N255" s="618"/>
      <c r="O255" s="618">
        <f t="shared" si="7"/>
        <v>1</v>
      </c>
      <c r="P255" s="620" t="s">
        <v>1006</v>
      </c>
      <c r="Q255" s="650">
        <v>0.13084112149532709</v>
      </c>
      <c r="R255" s="629">
        <v>0.70350000000000013</v>
      </c>
      <c r="S255" s="653">
        <v>1.05</v>
      </c>
      <c r="T255" s="620">
        <v>1230.5</v>
      </c>
      <c r="U255" s="620">
        <v>865.6567500000001</v>
      </c>
      <c r="V255" s="654"/>
    </row>
    <row r="256" spans="1:22" ht="31.2">
      <c r="A256" s="670"/>
      <c r="B256" s="643" t="s">
        <v>245</v>
      </c>
      <c r="C256" s="616">
        <v>160</v>
      </c>
      <c r="D256" s="616">
        <v>16</v>
      </c>
      <c r="E256" s="616" t="s">
        <v>1000</v>
      </c>
      <c r="F256" s="617" t="s">
        <v>968</v>
      </c>
      <c r="G256" s="645">
        <v>1</v>
      </c>
      <c r="H256" s="645"/>
      <c r="I256" s="645"/>
      <c r="J256" s="645">
        <v>0.5</v>
      </c>
      <c r="K256" s="645">
        <f t="shared" si="6"/>
        <v>1.5</v>
      </c>
      <c r="L256" s="618">
        <v>1</v>
      </c>
      <c r="M256" s="618"/>
      <c r="N256" s="618"/>
      <c r="O256" s="618">
        <f t="shared" si="7"/>
        <v>1</v>
      </c>
      <c r="P256" s="620" t="s">
        <v>1006</v>
      </c>
      <c r="Q256" s="650">
        <v>0.1</v>
      </c>
      <c r="R256" s="629">
        <v>0.70350000000000013</v>
      </c>
      <c r="S256" s="653">
        <v>1.05</v>
      </c>
      <c r="T256" s="620">
        <v>1230.5</v>
      </c>
      <c r="U256" s="620">
        <v>865.6567500000001</v>
      </c>
      <c r="V256" s="654"/>
    </row>
    <row r="257" spans="1:22" ht="31.2">
      <c r="A257" s="670"/>
      <c r="B257" s="643" t="s">
        <v>247</v>
      </c>
      <c r="C257" s="616">
        <v>270</v>
      </c>
      <c r="D257" s="616">
        <v>54</v>
      </c>
      <c r="E257" s="616" t="s">
        <v>1000</v>
      </c>
      <c r="F257" s="617" t="s">
        <v>968</v>
      </c>
      <c r="G257" s="645">
        <v>1</v>
      </c>
      <c r="H257" s="645"/>
      <c r="I257" s="645"/>
      <c r="J257" s="645">
        <v>0.5</v>
      </c>
      <c r="K257" s="645">
        <f t="shared" si="6"/>
        <v>1.5</v>
      </c>
      <c r="L257" s="618">
        <v>1</v>
      </c>
      <c r="M257" s="618"/>
      <c r="N257" s="618"/>
      <c r="O257" s="618">
        <f t="shared" si="7"/>
        <v>1</v>
      </c>
      <c r="P257" s="620" t="s">
        <v>1006</v>
      </c>
      <c r="Q257" s="650">
        <v>0.2</v>
      </c>
      <c r="R257" s="629">
        <v>0.70350000000000013</v>
      </c>
      <c r="S257" s="653">
        <v>1.05</v>
      </c>
      <c r="T257" s="620">
        <v>1230.5</v>
      </c>
      <c r="U257" s="620">
        <v>865.6567500000001</v>
      </c>
      <c r="V257" s="654"/>
    </row>
    <row r="258" spans="1:22">
      <c r="A258" s="670"/>
      <c r="B258" s="643" t="s">
        <v>248</v>
      </c>
      <c r="C258" s="616">
        <v>237</v>
      </c>
      <c r="D258" s="616">
        <v>43</v>
      </c>
      <c r="E258" s="616" t="s">
        <v>1000</v>
      </c>
      <c r="F258" s="617" t="s">
        <v>15</v>
      </c>
      <c r="G258" s="645">
        <v>1</v>
      </c>
      <c r="H258" s="645"/>
      <c r="I258" s="645"/>
      <c r="J258" s="645">
        <v>0.5</v>
      </c>
      <c r="K258" s="645">
        <f t="shared" si="6"/>
        <v>1.5</v>
      </c>
      <c r="L258" s="618">
        <v>1</v>
      </c>
      <c r="M258" s="618"/>
      <c r="N258" s="618"/>
      <c r="O258" s="618">
        <f t="shared" si="7"/>
        <v>1</v>
      </c>
      <c r="P258" s="620" t="s">
        <v>1006</v>
      </c>
      <c r="Q258" s="650">
        <v>0.18143459915611815</v>
      </c>
      <c r="R258" s="629">
        <v>0.70350000000000013</v>
      </c>
      <c r="S258" s="653">
        <v>1.05</v>
      </c>
      <c r="T258" s="620">
        <v>1230.5</v>
      </c>
      <c r="U258" s="620">
        <v>865.6567500000001</v>
      </c>
      <c r="V258" s="654"/>
    </row>
    <row r="259" spans="1:22" ht="31.2">
      <c r="A259" s="670"/>
      <c r="B259" s="643" t="s">
        <v>249</v>
      </c>
      <c r="C259" s="616">
        <v>178</v>
      </c>
      <c r="D259" s="616">
        <v>15</v>
      </c>
      <c r="E259" s="616" t="s">
        <v>1000</v>
      </c>
      <c r="F259" s="617" t="s">
        <v>968</v>
      </c>
      <c r="G259" s="645">
        <v>1</v>
      </c>
      <c r="H259" s="645"/>
      <c r="I259" s="645"/>
      <c r="J259" s="645">
        <v>0.5</v>
      </c>
      <c r="K259" s="645">
        <f t="shared" si="6"/>
        <v>1.5</v>
      </c>
      <c r="L259" s="643">
        <v>0.5</v>
      </c>
      <c r="M259" s="618"/>
      <c r="N259" s="618"/>
      <c r="O259" s="618">
        <f t="shared" si="7"/>
        <v>0.5</v>
      </c>
      <c r="P259" s="620" t="s">
        <v>1006</v>
      </c>
      <c r="Q259" s="650">
        <v>8.4269662921348312E-2</v>
      </c>
      <c r="R259" s="629">
        <v>0.45450000000000002</v>
      </c>
      <c r="S259" s="653">
        <v>1.01</v>
      </c>
      <c r="T259" s="620">
        <v>1230.5</v>
      </c>
      <c r="U259" s="620">
        <v>559.26224999999999</v>
      </c>
      <c r="V259" s="654"/>
    </row>
    <row r="260" spans="1:22" ht="31.2">
      <c r="A260" s="670"/>
      <c r="B260" s="643" t="s">
        <v>251</v>
      </c>
      <c r="C260" s="616">
        <v>395</v>
      </c>
      <c r="D260" s="616">
        <v>46</v>
      </c>
      <c r="E260" s="616" t="s">
        <v>1000</v>
      </c>
      <c r="F260" s="617" t="s">
        <v>968</v>
      </c>
      <c r="G260" s="645">
        <v>1</v>
      </c>
      <c r="H260" s="645"/>
      <c r="I260" s="645"/>
      <c r="J260" s="645">
        <v>0.5</v>
      </c>
      <c r="K260" s="645">
        <f t="shared" si="6"/>
        <v>1.5</v>
      </c>
      <c r="L260" s="618">
        <v>1</v>
      </c>
      <c r="M260" s="618"/>
      <c r="N260" s="618"/>
      <c r="O260" s="618">
        <f t="shared" si="7"/>
        <v>1</v>
      </c>
      <c r="P260" s="620" t="s">
        <v>1006</v>
      </c>
      <c r="Q260" s="650">
        <v>0.11645569620253164</v>
      </c>
      <c r="R260" s="629">
        <v>0.70350000000000013</v>
      </c>
      <c r="S260" s="653">
        <v>1.05</v>
      </c>
      <c r="T260" s="620">
        <v>1230.5</v>
      </c>
      <c r="U260" s="620">
        <v>865.6567500000001</v>
      </c>
      <c r="V260" s="654"/>
    </row>
    <row r="261" spans="1:22" ht="31.2">
      <c r="A261" s="670"/>
      <c r="B261" s="643" t="s">
        <v>252</v>
      </c>
      <c r="C261" s="616">
        <v>257</v>
      </c>
      <c r="D261" s="616">
        <v>29</v>
      </c>
      <c r="E261" s="616" t="s">
        <v>1000</v>
      </c>
      <c r="F261" s="617" t="s">
        <v>968</v>
      </c>
      <c r="G261" s="645">
        <v>1</v>
      </c>
      <c r="H261" s="645"/>
      <c r="I261" s="645"/>
      <c r="J261" s="645">
        <v>0.5</v>
      </c>
      <c r="K261" s="645">
        <f t="shared" si="6"/>
        <v>1.5</v>
      </c>
      <c r="L261" s="643">
        <v>0.5</v>
      </c>
      <c r="M261" s="618"/>
      <c r="N261" s="618"/>
      <c r="O261" s="618">
        <f t="shared" si="7"/>
        <v>0.5</v>
      </c>
      <c r="P261" s="620" t="s">
        <v>1006</v>
      </c>
      <c r="Q261" s="650">
        <v>0.11284046692607004</v>
      </c>
      <c r="R261" s="629">
        <v>0.47250000000000003</v>
      </c>
      <c r="S261" s="653">
        <v>1.05</v>
      </c>
      <c r="T261" s="620">
        <v>1230.5</v>
      </c>
      <c r="U261" s="620">
        <v>581.41125</v>
      </c>
      <c r="V261" s="654"/>
    </row>
    <row r="262" spans="1:22" ht="31.2">
      <c r="A262" s="670"/>
      <c r="B262" s="643" t="s">
        <v>253</v>
      </c>
      <c r="C262" s="616">
        <v>545</v>
      </c>
      <c r="D262" s="616">
        <v>76</v>
      </c>
      <c r="E262" s="616" t="s">
        <v>1000</v>
      </c>
      <c r="F262" s="617" t="s">
        <v>968</v>
      </c>
      <c r="G262" s="645">
        <v>1</v>
      </c>
      <c r="H262" s="645"/>
      <c r="I262" s="645"/>
      <c r="J262" s="645">
        <v>0.5</v>
      </c>
      <c r="K262" s="645">
        <f t="shared" si="6"/>
        <v>1.5</v>
      </c>
      <c r="L262" s="618">
        <v>1</v>
      </c>
      <c r="M262" s="618"/>
      <c r="N262" s="618"/>
      <c r="O262" s="618">
        <f t="shared" si="7"/>
        <v>1</v>
      </c>
      <c r="P262" s="620" t="s">
        <v>1006</v>
      </c>
      <c r="Q262" s="650">
        <v>0.13944954128440368</v>
      </c>
      <c r="R262" s="629">
        <v>0.70350000000000013</v>
      </c>
      <c r="S262" s="653">
        <v>1.05</v>
      </c>
      <c r="T262" s="620">
        <v>1230.5</v>
      </c>
      <c r="U262" s="620">
        <v>865.6567500000001</v>
      </c>
      <c r="V262" s="654"/>
    </row>
    <row r="263" spans="1:22">
      <c r="A263" s="670"/>
      <c r="B263" s="643" t="s">
        <v>254</v>
      </c>
      <c r="C263" s="616">
        <v>223</v>
      </c>
      <c r="D263" s="616"/>
      <c r="E263" s="616"/>
      <c r="F263" s="617" t="s">
        <v>18</v>
      </c>
      <c r="G263" s="645">
        <v>1</v>
      </c>
      <c r="H263" s="645"/>
      <c r="I263" s="645"/>
      <c r="J263" s="645">
        <v>0.5</v>
      </c>
      <c r="K263" s="645">
        <f t="shared" si="6"/>
        <v>1.5</v>
      </c>
      <c r="L263" s="618">
        <v>1</v>
      </c>
      <c r="M263" s="618"/>
      <c r="N263" s="618"/>
      <c r="O263" s="618">
        <f t="shared" si="7"/>
        <v>1</v>
      </c>
      <c r="P263" s="620" t="s">
        <v>1006</v>
      </c>
      <c r="Q263" s="620"/>
      <c r="R263" s="629">
        <v>0.67</v>
      </c>
      <c r="S263" s="653">
        <v>1</v>
      </c>
      <c r="T263" s="620">
        <v>1230.5</v>
      </c>
      <c r="U263" s="620">
        <v>824.43500000000006</v>
      </c>
      <c r="V263" s="654"/>
    </row>
    <row r="264" spans="1:22">
      <c r="A264" s="670"/>
      <c r="B264" s="643" t="s">
        <v>255</v>
      </c>
      <c r="C264" s="616">
        <v>303</v>
      </c>
      <c r="D264" s="616">
        <v>44</v>
      </c>
      <c r="E264" s="616" t="s">
        <v>1000</v>
      </c>
      <c r="F264" s="617" t="s">
        <v>15</v>
      </c>
      <c r="G264" s="645">
        <v>1</v>
      </c>
      <c r="H264" s="645"/>
      <c r="I264" s="645"/>
      <c r="J264" s="645">
        <v>0.5</v>
      </c>
      <c r="K264" s="645">
        <f t="shared" si="6"/>
        <v>1.5</v>
      </c>
      <c r="L264" s="618">
        <v>1</v>
      </c>
      <c r="M264" s="618"/>
      <c r="N264" s="618"/>
      <c r="O264" s="618">
        <f t="shared" si="7"/>
        <v>1</v>
      </c>
      <c r="P264" s="620" t="s">
        <v>1006</v>
      </c>
      <c r="Q264" s="650">
        <v>0.14521452145214522</v>
      </c>
      <c r="R264" s="629">
        <v>0.70350000000000013</v>
      </c>
      <c r="S264" s="653">
        <v>1.05</v>
      </c>
      <c r="T264" s="620">
        <v>1230.5</v>
      </c>
      <c r="U264" s="620">
        <v>865.6567500000001</v>
      </c>
      <c r="V264" s="654"/>
    </row>
    <row r="265" spans="1:22" ht="46.8">
      <c r="A265" s="670"/>
      <c r="B265" s="643" t="s">
        <v>256</v>
      </c>
      <c r="C265" s="616">
        <v>380</v>
      </c>
      <c r="D265" s="616"/>
      <c r="E265" s="616"/>
      <c r="F265" s="617" t="s">
        <v>257</v>
      </c>
      <c r="G265" s="645">
        <v>1</v>
      </c>
      <c r="H265" s="645"/>
      <c r="I265" s="645"/>
      <c r="J265" s="645">
        <v>0.5</v>
      </c>
      <c r="K265" s="645">
        <f t="shared" ref="K265:K328" si="8">G265+H265+I265+J265</f>
        <v>1.5</v>
      </c>
      <c r="L265" s="618">
        <v>1</v>
      </c>
      <c r="M265" s="618"/>
      <c r="N265" s="618"/>
      <c r="O265" s="618">
        <f t="shared" ref="O265:O328" si="9">L265+M265+N265</f>
        <v>1</v>
      </c>
      <c r="P265" s="620" t="s">
        <v>1006</v>
      </c>
      <c r="Q265" s="620"/>
      <c r="R265" s="629">
        <v>0.67</v>
      </c>
      <c r="S265" s="653">
        <v>1</v>
      </c>
      <c r="T265" s="620">
        <v>1230.5</v>
      </c>
      <c r="U265" s="620">
        <v>824.43500000000006</v>
      </c>
      <c r="V265" s="654"/>
    </row>
    <row r="266" spans="1:22" ht="31.2">
      <c r="A266" s="670"/>
      <c r="B266" s="643" t="s">
        <v>258</v>
      </c>
      <c r="C266" s="616">
        <v>227</v>
      </c>
      <c r="D266" s="616">
        <v>3</v>
      </c>
      <c r="E266" s="616" t="s">
        <v>1000</v>
      </c>
      <c r="F266" s="617" t="s">
        <v>968</v>
      </c>
      <c r="G266" s="645">
        <v>1</v>
      </c>
      <c r="H266" s="645"/>
      <c r="I266" s="645"/>
      <c r="J266" s="645">
        <v>0.5</v>
      </c>
      <c r="K266" s="645">
        <f t="shared" si="8"/>
        <v>1.5</v>
      </c>
      <c r="L266" s="618">
        <v>1</v>
      </c>
      <c r="M266" s="618"/>
      <c r="N266" s="618"/>
      <c r="O266" s="618">
        <f t="shared" si="9"/>
        <v>1</v>
      </c>
      <c r="P266" s="620" t="s">
        <v>1006</v>
      </c>
      <c r="Q266" s="650">
        <v>1.3215859030837005E-2</v>
      </c>
      <c r="R266" s="629">
        <v>0.67670000000000008</v>
      </c>
      <c r="S266" s="653">
        <v>1.01</v>
      </c>
      <c r="T266" s="620">
        <v>1230.5</v>
      </c>
      <c r="U266" s="620">
        <v>832.67935000000011</v>
      </c>
      <c r="V266" s="654"/>
    </row>
    <row r="267" spans="1:22">
      <c r="A267" s="642">
        <v>14</v>
      </c>
      <c r="B267" s="643" t="s">
        <v>10</v>
      </c>
      <c r="C267" s="513"/>
      <c r="D267" s="513"/>
      <c r="E267" s="513"/>
      <c r="F267" s="643"/>
      <c r="G267" s="645"/>
      <c r="H267" s="645"/>
      <c r="I267" s="645"/>
      <c r="J267" s="645"/>
      <c r="K267" s="645"/>
      <c r="L267" s="645"/>
      <c r="M267" s="645"/>
      <c r="N267" s="645"/>
      <c r="O267" s="618"/>
      <c r="P267" s="645"/>
      <c r="Q267" s="652"/>
      <c r="R267" s="629"/>
      <c r="S267" s="653"/>
      <c r="T267" s="620"/>
      <c r="U267" s="656">
        <v>11413.133600000001</v>
      </c>
      <c r="V267" s="654"/>
    </row>
    <row r="268" spans="1:22">
      <c r="A268" s="670" t="s">
        <v>259</v>
      </c>
      <c r="B268" s="643" t="s">
        <v>260</v>
      </c>
      <c r="C268" s="642">
        <v>269</v>
      </c>
      <c r="D268" s="642">
        <v>46</v>
      </c>
      <c r="E268" s="616" t="s">
        <v>1000</v>
      </c>
      <c r="F268" s="643" t="s">
        <v>15</v>
      </c>
      <c r="G268" s="645">
        <v>1</v>
      </c>
      <c r="H268" s="645"/>
      <c r="I268" s="645"/>
      <c r="J268" s="645">
        <v>0.5</v>
      </c>
      <c r="K268" s="645">
        <f t="shared" si="8"/>
        <v>1.5</v>
      </c>
      <c r="L268" s="638">
        <v>1</v>
      </c>
      <c r="M268" s="638"/>
      <c r="N268" s="641"/>
      <c r="O268" s="618">
        <f t="shared" si="9"/>
        <v>1</v>
      </c>
      <c r="P268" s="620" t="s">
        <v>1006</v>
      </c>
      <c r="Q268" s="650">
        <v>0.17100371747211895</v>
      </c>
      <c r="R268" s="629">
        <v>0.70350000000000013</v>
      </c>
      <c r="S268" s="653">
        <v>1.05</v>
      </c>
      <c r="T268" s="620">
        <v>1230.5</v>
      </c>
      <c r="U268" s="620">
        <v>865.6567500000001</v>
      </c>
      <c r="V268" s="654"/>
    </row>
    <row r="269" spans="1:22">
      <c r="A269" s="670"/>
      <c r="B269" s="643" t="s">
        <v>536</v>
      </c>
      <c r="C269" s="642">
        <v>758</v>
      </c>
      <c r="D269" s="642">
        <v>162</v>
      </c>
      <c r="E269" s="616" t="s">
        <v>1000</v>
      </c>
      <c r="F269" s="643" t="s">
        <v>15</v>
      </c>
      <c r="G269" s="645">
        <v>1</v>
      </c>
      <c r="H269" s="645"/>
      <c r="I269" s="645"/>
      <c r="J269" s="645">
        <v>0.5</v>
      </c>
      <c r="K269" s="645">
        <f t="shared" si="8"/>
        <v>1.5</v>
      </c>
      <c r="L269" s="638">
        <v>0.25</v>
      </c>
      <c r="M269" s="638"/>
      <c r="N269" s="641"/>
      <c r="O269" s="618">
        <f t="shared" si="9"/>
        <v>0.25</v>
      </c>
      <c r="P269" s="620" t="s">
        <v>1006</v>
      </c>
      <c r="Q269" s="650">
        <v>0.21372031662269128</v>
      </c>
      <c r="R269" s="629">
        <v>0.47250000000000003</v>
      </c>
      <c r="S269" s="653">
        <v>1.05</v>
      </c>
      <c r="T269" s="620">
        <v>1230.5</v>
      </c>
      <c r="U269" s="620">
        <v>581.41125</v>
      </c>
      <c r="V269" s="654"/>
    </row>
    <row r="270" spans="1:22" ht="31.2">
      <c r="A270" s="670"/>
      <c r="B270" s="643" t="s">
        <v>538</v>
      </c>
      <c r="C270" s="642">
        <v>898</v>
      </c>
      <c r="D270" s="642">
        <v>231</v>
      </c>
      <c r="E270" s="616" t="s">
        <v>1000</v>
      </c>
      <c r="F270" s="617" t="s">
        <v>999</v>
      </c>
      <c r="G270" s="645">
        <v>1</v>
      </c>
      <c r="H270" s="645">
        <v>1</v>
      </c>
      <c r="I270" s="645"/>
      <c r="J270" s="645">
        <v>1</v>
      </c>
      <c r="K270" s="645">
        <f t="shared" si="8"/>
        <v>3</v>
      </c>
      <c r="L270" s="638">
        <v>2</v>
      </c>
      <c r="M270" s="638"/>
      <c r="N270" s="641"/>
      <c r="O270" s="618">
        <f t="shared" si="9"/>
        <v>2</v>
      </c>
      <c r="P270" s="620" t="s">
        <v>1006</v>
      </c>
      <c r="Q270" s="650">
        <v>0.25723830734966591</v>
      </c>
      <c r="R270" s="629">
        <v>0.70350000000000013</v>
      </c>
      <c r="S270" s="653">
        <v>1.05</v>
      </c>
      <c r="T270" s="620">
        <v>1230.5</v>
      </c>
      <c r="U270" s="620">
        <v>865.6567500000001</v>
      </c>
      <c r="V270" s="654"/>
    </row>
    <row r="271" spans="1:22">
      <c r="A271" s="670"/>
      <c r="B271" s="643" t="s">
        <v>540</v>
      </c>
      <c r="C271" s="642">
        <v>909</v>
      </c>
      <c r="D271" s="642">
        <v>186</v>
      </c>
      <c r="E271" s="616" t="s">
        <v>1000</v>
      </c>
      <c r="F271" s="643" t="s">
        <v>15</v>
      </c>
      <c r="G271" s="645">
        <v>1</v>
      </c>
      <c r="H271" s="645">
        <v>1</v>
      </c>
      <c r="I271" s="645"/>
      <c r="J271" s="645">
        <v>1</v>
      </c>
      <c r="K271" s="645">
        <f t="shared" si="8"/>
        <v>3</v>
      </c>
      <c r="L271" s="643">
        <v>1</v>
      </c>
      <c r="M271" s="638">
        <v>0.5</v>
      </c>
      <c r="N271" s="641"/>
      <c r="O271" s="618">
        <f t="shared" si="9"/>
        <v>1.5</v>
      </c>
      <c r="P271" s="620" t="s">
        <v>1006</v>
      </c>
      <c r="Q271" s="650">
        <v>0.20462046204620463</v>
      </c>
      <c r="R271" s="629">
        <v>0.47250000000000003</v>
      </c>
      <c r="S271" s="653">
        <v>1.05</v>
      </c>
      <c r="T271" s="620">
        <v>2460.9</v>
      </c>
      <c r="U271" s="620">
        <v>1162.7752499999999</v>
      </c>
      <c r="V271" s="654"/>
    </row>
    <row r="272" spans="1:22" ht="31.2">
      <c r="A272" s="670"/>
      <c r="B272" s="643" t="s">
        <v>542</v>
      </c>
      <c r="C272" s="642">
        <v>676</v>
      </c>
      <c r="D272" s="642"/>
      <c r="E272" s="642"/>
      <c r="F272" s="643" t="s">
        <v>18</v>
      </c>
      <c r="G272" s="645">
        <v>1</v>
      </c>
      <c r="H272" s="645"/>
      <c r="I272" s="645"/>
      <c r="J272" s="645">
        <v>0.5</v>
      </c>
      <c r="K272" s="645">
        <f t="shared" si="8"/>
        <v>1.5</v>
      </c>
      <c r="L272" s="643">
        <v>0.5</v>
      </c>
      <c r="M272" s="638"/>
      <c r="N272" s="641"/>
      <c r="O272" s="618">
        <f t="shared" si="9"/>
        <v>0.5</v>
      </c>
      <c r="P272" s="620" t="s">
        <v>1006</v>
      </c>
      <c r="Q272" s="620"/>
      <c r="R272" s="629">
        <v>0.45</v>
      </c>
      <c r="S272" s="653">
        <v>1</v>
      </c>
      <c r="T272" s="620">
        <v>1230.5</v>
      </c>
      <c r="U272" s="620">
        <v>553.72500000000002</v>
      </c>
      <c r="V272" s="654"/>
    </row>
    <row r="273" spans="1:22" ht="31.2">
      <c r="A273" s="670"/>
      <c r="B273" s="643" t="s">
        <v>544</v>
      </c>
      <c r="C273" s="642">
        <v>1495</v>
      </c>
      <c r="D273" s="642">
        <v>443</v>
      </c>
      <c r="E273" s="616" t="s">
        <v>1000</v>
      </c>
      <c r="F273" s="617" t="s">
        <v>999</v>
      </c>
      <c r="G273" s="645">
        <v>1</v>
      </c>
      <c r="H273" s="645">
        <v>1.5</v>
      </c>
      <c r="I273" s="645"/>
      <c r="J273" s="645">
        <v>1</v>
      </c>
      <c r="K273" s="645">
        <f t="shared" si="8"/>
        <v>3.5</v>
      </c>
      <c r="L273" s="643">
        <v>1</v>
      </c>
      <c r="M273" s="638">
        <v>1</v>
      </c>
      <c r="N273" s="641"/>
      <c r="O273" s="618">
        <f t="shared" si="9"/>
        <v>2</v>
      </c>
      <c r="P273" s="620" t="s">
        <v>1006</v>
      </c>
      <c r="Q273" s="650">
        <v>0.29632107023411369</v>
      </c>
      <c r="R273" s="629">
        <v>0.47250000000000003</v>
      </c>
      <c r="S273" s="653">
        <v>1.05</v>
      </c>
      <c r="T273" s="620">
        <v>2460.9</v>
      </c>
      <c r="U273" s="620">
        <v>1162.7752499999999</v>
      </c>
      <c r="V273" s="654"/>
    </row>
    <row r="274" spans="1:22">
      <c r="A274" s="670"/>
      <c r="B274" s="643" t="s">
        <v>546</v>
      </c>
      <c r="C274" s="642">
        <v>523</v>
      </c>
      <c r="D274" s="642">
        <v>99</v>
      </c>
      <c r="E274" s="616" t="s">
        <v>1000</v>
      </c>
      <c r="F274" s="643" t="s">
        <v>15</v>
      </c>
      <c r="G274" s="645">
        <v>1</v>
      </c>
      <c r="H274" s="645"/>
      <c r="I274" s="645"/>
      <c r="J274" s="645">
        <v>0.5</v>
      </c>
      <c r="K274" s="645">
        <f t="shared" si="8"/>
        <v>1.5</v>
      </c>
      <c r="L274" s="638">
        <v>1</v>
      </c>
      <c r="M274" s="638"/>
      <c r="N274" s="641"/>
      <c r="O274" s="618">
        <f t="shared" si="9"/>
        <v>1</v>
      </c>
      <c r="P274" s="620" t="s">
        <v>1006</v>
      </c>
      <c r="Q274" s="650">
        <v>0.18929254302103252</v>
      </c>
      <c r="R274" s="629">
        <v>0.70350000000000013</v>
      </c>
      <c r="S274" s="653">
        <v>1.05</v>
      </c>
      <c r="T274" s="620">
        <v>1230.5</v>
      </c>
      <c r="U274" s="620">
        <v>865.6567500000001</v>
      </c>
      <c r="V274" s="654"/>
    </row>
    <row r="275" spans="1:22">
      <c r="A275" s="670"/>
      <c r="B275" s="643" t="s">
        <v>261</v>
      </c>
      <c r="C275" s="642">
        <v>513</v>
      </c>
      <c r="D275" s="642">
        <v>104</v>
      </c>
      <c r="E275" s="616" t="s">
        <v>1000</v>
      </c>
      <c r="F275" s="643" t="s">
        <v>15</v>
      </c>
      <c r="G275" s="645">
        <v>1</v>
      </c>
      <c r="H275" s="645"/>
      <c r="I275" s="645"/>
      <c r="J275" s="645">
        <v>0.5</v>
      </c>
      <c r="K275" s="645">
        <f t="shared" si="8"/>
        <v>1.5</v>
      </c>
      <c r="L275" s="638">
        <v>1</v>
      </c>
      <c r="M275" s="638"/>
      <c r="N275" s="641"/>
      <c r="O275" s="618">
        <f t="shared" si="9"/>
        <v>1</v>
      </c>
      <c r="P275" s="620" t="s">
        <v>1006</v>
      </c>
      <c r="Q275" s="650">
        <v>0.20272904483430798</v>
      </c>
      <c r="R275" s="629">
        <v>0.70350000000000013</v>
      </c>
      <c r="S275" s="653">
        <v>1.05</v>
      </c>
      <c r="T275" s="620">
        <v>1230.5</v>
      </c>
      <c r="U275" s="620">
        <v>865.6567500000001</v>
      </c>
      <c r="V275" s="654"/>
    </row>
    <row r="276" spans="1:22">
      <c r="A276" s="670"/>
      <c r="B276" s="643" t="s">
        <v>219</v>
      </c>
      <c r="C276" s="642">
        <v>8927</v>
      </c>
      <c r="D276" s="642">
        <v>2931</v>
      </c>
      <c r="E276" s="616" t="s">
        <v>1000</v>
      </c>
      <c r="F276" s="643" t="s">
        <v>15</v>
      </c>
      <c r="G276" s="645">
        <v>1</v>
      </c>
      <c r="H276" s="645">
        <v>1.5</v>
      </c>
      <c r="I276" s="645"/>
      <c r="J276" s="645">
        <v>1</v>
      </c>
      <c r="K276" s="645">
        <f t="shared" si="8"/>
        <v>3.5</v>
      </c>
      <c r="L276" s="638">
        <v>1</v>
      </c>
      <c r="M276" s="638">
        <v>2</v>
      </c>
      <c r="N276" s="641"/>
      <c r="O276" s="618">
        <f t="shared" si="9"/>
        <v>3</v>
      </c>
      <c r="P276" s="620" t="s">
        <v>1006</v>
      </c>
      <c r="Q276" s="650">
        <v>0.32832978604234347</v>
      </c>
      <c r="R276" s="629">
        <v>1.05</v>
      </c>
      <c r="S276" s="653">
        <v>1.05</v>
      </c>
      <c r="T276" s="620">
        <v>2907.1</v>
      </c>
      <c r="U276" s="620">
        <v>3052.4549999999999</v>
      </c>
      <c r="V276" s="654"/>
    </row>
    <row r="277" spans="1:22" ht="24.75" customHeight="1">
      <c r="A277" s="670"/>
      <c r="B277" s="643" t="s">
        <v>550</v>
      </c>
      <c r="C277" s="642">
        <v>2220</v>
      </c>
      <c r="D277" s="642">
        <v>549</v>
      </c>
      <c r="E277" s="616" t="s">
        <v>1000</v>
      </c>
      <c r="F277" s="617" t="s">
        <v>999</v>
      </c>
      <c r="G277" s="645">
        <v>1</v>
      </c>
      <c r="H277" s="645">
        <v>1.5</v>
      </c>
      <c r="I277" s="645"/>
      <c r="J277" s="645">
        <v>1</v>
      </c>
      <c r="K277" s="645">
        <f t="shared" si="8"/>
        <v>3.5</v>
      </c>
      <c r="L277" s="638">
        <v>1</v>
      </c>
      <c r="M277" s="638"/>
      <c r="N277" s="641"/>
      <c r="O277" s="618">
        <f t="shared" si="9"/>
        <v>1</v>
      </c>
      <c r="P277" s="620" t="s">
        <v>1006</v>
      </c>
      <c r="Q277" s="650">
        <v>0.2472972972972973</v>
      </c>
      <c r="R277" s="629">
        <v>1.05</v>
      </c>
      <c r="S277" s="653">
        <v>1.05</v>
      </c>
      <c r="T277" s="620">
        <v>2907.1</v>
      </c>
      <c r="U277" s="620">
        <v>3052.4549999999999</v>
      </c>
      <c r="V277" s="654"/>
    </row>
    <row r="278" spans="1:22">
      <c r="A278" s="670"/>
      <c r="B278" s="643" t="s">
        <v>552</v>
      </c>
      <c r="C278" s="642">
        <v>499</v>
      </c>
      <c r="D278" s="642">
        <v>156</v>
      </c>
      <c r="E278" s="616" t="s">
        <v>1000</v>
      </c>
      <c r="F278" s="643" t="s">
        <v>15</v>
      </c>
      <c r="G278" s="645">
        <v>1</v>
      </c>
      <c r="H278" s="645"/>
      <c r="I278" s="645"/>
      <c r="J278" s="645">
        <v>0.5</v>
      </c>
      <c r="K278" s="645">
        <f t="shared" si="8"/>
        <v>1.5</v>
      </c>
      <c r="L278" s="638">
        <v>1</v>
      </c>
      <c r="M278" s="638"/>
      <c r="N278" s="641"/>
      <c r="O278" s="618">
        <f t="shared" si="9"/>
        <v>1</v>
      </c>
      <c r="P278" s="620" t="s">
        <v>1006</v>
      </c>
      <c r="Q278" s="650">
        <v>0.31262525050100198</v>
      </c>
      <c r="R278" s="629">
        <v>0.70350000000000013</v>
      </c>
      <c r="S278" s="653">
        <v>1.05</v>
      </c>
      <c r="T278" s="620">
        <v>1230.5</v>
      </c>
      <c r="U278" s="620">
        <v>865.6567500000001</v>
      </c>
      <c r="V278" s="654"/>
    </row>
    <row r="279" spans="1:22">
      <c r="A279" s="670"/>
      <c r="B279" s="643" t="s">
        <v>554</v>
      </c>
      <c r="C279" s="642">
        <v>876</v>
      </c>
      <c r="D279" s="642">
        <v>99</v>
      </c>
      <c r="E279" s="616" t="s">
        <v>1000</v>
      </c>
      <c r="F279" s="643" t="s">
        <v>15</v>
      </c>
      <c r="G279" s="645">
        <v>1</v>
      </c>
      <c r="H279" s="645"/>
      <c r="I279" s="645"/>
      <c r="J279" s="645">
        <v>0.5</v>
      </c>
      <c r="K279" s="645">
        <f t="shared" si="8"/>
        <v>1.5</v>
      </c>
      <c r="L279" s="638">
        <v>1</v>
      </c>
      <c r="M279" s="638"/>
      <c r="N279" s="641"/>
      <c r="O279" s="618">
        <f t="shared" si="9"/>
        <v>1</v>
      </c>
      <c r="P279" s="620" t="s">
        <v>1006</v>
      </c>
      <c r="Q279" s="650">
        <v>0.11301369863013698</v>
      </c>
      <c r="R279" s="629">
        <v>0.70350000000000013</v>
      </c>
      <c r="S279" s="653">
        <v>1.05</v>
      </c>
      <c r="T279" s="620">
        <v>1230.5</v>
      </c>
      <c r="U279" s="620">
        <v>865.6567500000001</v>
      </c>
      <c r="V279" s="654"/>
    </row>
    <row r="280" spans="1:22">
      <c r="A280" s="670"/>
      <c r="B280" s="643" t="s">
        <v>556</v>
      </c>
      <c r="C280" s="642">
        <v>724</v>
      </c>
      <c r="D280" s="642">
        <v>156</v>
      </c>
      <c r="E280" s="616" t="s">
        <v>1000</v>
      </c>
      <c r="F280" s="643" t="s">
        <v>15</v>
      </c>
      <c r="G280" s="645">
        <v>1</v>
      </c>
      <c r="H280" s="645"/>
      <c r="I280" s="645"/>
      <c r="J280" s="645">
        <v>0.5</v>
      </c>
      <c r="K280" s="645">
        <f t="shared" si="8"/>
        <v>1.5</v>
      </c>
      <c r="L280" s="643">
        <v>0.5</v>
      </c>
      <c r="M280" s="638"/>
      <c r="N280" s="641"/>
      <c r="O280" s="618">
        <f t="shared" si="9"/>
        <v>0.5</v>
      </c>
      <c r="P280" s="620" t="s">
        <v>1006</v>
      </c>
      <c r="Q280" s="650">
        <v>0.21546961325966851</v>
      </c>
      <c r="R280" s="629">
        <v>0.47250000000000003</v>
      </c>
      <c r="S280" s="653">
        <v>1.05</v>
      </c>
      <c r="T280" s="620">
        <v>1230.5</v>
      </c>
      <c r="U280" s="620">
        <v>581.41125</v>
      </c>
      <c r="V280" s="654"/>
    </row>
    <row r="281" spans="1:22">
      <c r="A281" s="670"/>
      <c r="B281" s="643" t="s">
        <v>558</v>
      </c>
      <c r="C281" s="642">
        <v>1779</v>
      </c>
      <c r="D281" s="642">
        <v>399</v>
      </c>
      <c r="E281" s="616" t="s">
        <v>1000</v>
      </c>
      <c r="F281" s="643" t="s">
        <v>15</v>
      </c>
      <c r="G281" s="645">
        <v>1</v>
      </c>
      <c r="H281" s="645">
        <v>1.5</v>
      </c>
      <c r="I281" s="645"/>
      <c r="J281" s="645">
        <v>1</v>
      </c>
      <c r="K281" s="645">
        <f t="shared" si="8"/>
        <v>3.5</v>
      </c>
      <c r="L281" s="643">
        <v>1</v>
      </c>
      <c r="M281" s="638">
        <v>0.5</v>
      </c>
      <c r="N281" s="641"/>
      <c r="O281" s="618">
        <f t="shared" si="9"/>
        <v>1.5</v>
      </c>
      <c r="P281" s="620" t="s">
        <v>1006</v>
      </c>
      <c r="Q281" s="650">
        <v>0.22428330522765599</v>
      </c>
      <c r="R281" s="629">
        <v>0.47250000000000003</v>
      </c>
      <c r="S281" s="653">
        <v>1.05</v>
      </c>
      <c r="T281" s="653">
        <v>2907.1</v>
      </c>
      <c r="U281" s="620">
        <v>1373.60475</v>
      </c>
      <c r="V281" s="654"/>
    </row>
    <row r="282" spans="1:22">
      <c r="A282" s="670"/>
      <c r="B282" s="643" t="s">
        <v>560</v>
      </c>
      <c r="C282" s="642">
        <v>1894</v>
      </c>
      <c r="D282" s="642">
        <v>485</v>
      </c>
      <c r="E282" s="616" t="s">
        <v>1000</v>
      </c>
      <c r="F282" s="643" t="s">
        <v>15</v>
      </c>
      <c r="G282" s="645">
        <v>1</v>
      </c>
      <c r="H282" s="645">
        <v>1.5</v>
      </c>
      <c r="I282" s="645"/>
      <c r="J282" s="645">
        <v>1</v>
      </c>
      <c r="K282" s="645">
        <f t="shared" si="8"/>
        <v>3.5</v>
      </c>
      <c r="L282" s="643">
        <v>1</v>
      </c>
      <c r="M282" s="638"/>
      <c r="N282" s="641"/>
      <c r="O282" s="618">
        <f t="shared" si="9"/>
        <v>1</v>
      </c>
      <c r="P282" s="620" t="s">
        <v>1006</v>
      </c>
      <c r="Q282" s="650">
        <v>0.25607180570221755</v>
      </c>
      <c r="R282" s="629">
        <v>0.47250000000000003</v>
      </c>
      <c r="S282" s="653">
        <v>1.05</v>
      </c>
      <c r="T282" s="653">
        <v>2907.1</v>
      </c>
      <c r="U282" s="620">
        <v>1373.60475</v>
      </c>
      <c r="V282" s="654"/>
    </row>
    <row r="283" spans="1:22">
      <c r="A283" s="670"/>
      <c r="B283" s="643" t="s">
        <v>562</v>
      </c>
      <c r="C283" s="642">
        <v>655</v>
      </c>
      <c r="D283" s="642">
        <v>145</v>
      </c>
      <c r="E283" s="616" t="s">
        <v>1000</v>
      </c>
      <c r="F283" s="643" t="s">
        <v>15</v>
      </c>
      <c r="G283" s="645">
        <v>1</v>
      </c>
      <c r="H283" s="645"/>
      <c r="I283" s="645"/>
      <c r="J283" s="645">
        <v>0.5</v>
      </c>
      <c r="K283" s="645">
        <f t="shared" si="8"/>
        <v>1.5</v>
      </c>
      <c r="L283" s="638">
        <v>1</v>
      </c>
      <c r="M283" s="638"/>
      <c r="N283" s="641"/>
      <c r="O283" s="618">
        <f t="shared" si="9"/>
        <v>1</v>
      </c>
      <c r="P283" s="620" t="s">
        <v>1006</v>
      </c>
      <c r="Q283" s="650">
        <v>0.22137404580152673</v>
      </c>
      <c r="R283" s="629">
        <v>0.70350000000000013</v>
      </c>
      <c r="S283" s="653">
        <v>1.05</v>
      </c>
      <c r="T283" s="620">
        <v>1230.5</v>
      </c>
      <c r="U283" s="620">
        <v>865.6567500000001</v>
      </c>
      <c r="V283" s="654"/>
    </row>
    <row r="284" spans="1:22">
      <c r="A284" s="670"/>
      <c r="B284" s="643" t="s">
        <v>564</v>
      </c>
      <c r="C284" s="642">
        <v>2657</v>
      </c>
      <c r="D284" s="642">
        <v>550</v>
      </c>
      <c r="E284" s="616" t="s">
        <v>1000</v>
      </c>
      <c r="F284" s="643" t="s">
        <v>15</v>
      </c>
      <c r="G284" s="645">
        <v>1</v>
      </c>
      <c r="H284" s="645">
        <v>1.5</v>
      </c>
      <c r="I284" s="645"/>
      <c r="J284" s="645">
        <v>1</v>
      </c>
      <c r="K284" s="645">
        <f t="shared" si="8"/>
        <v>3.5</v>
      </c>
      <c r="L284" s="638">
        <v>1</v>
      </c>
      <c r="M284" s="638">
        <v>1</v>
      </c>
      <c r="N284" s="641"/>
      <c r="O284" s="618">
        <f t="shared" si="9"/>
        <v>2</v>
      </c>
      <c r="P284" s="620" t="s">
        <v>1006</v>
      </c>
      <c r="Q284" s="650">
        <v>0.20700037636432067</v>
      </c>
      <c r="R284" s="629">
        <v>1.05</v>
      </c>
      <c r="S284" s="653">
        <v>1.05</v>
      </c>
      <c r="T284" s="620">
        <v>2907.1</v>
      </c>
      <c r="U284" s="620">
        <v>3052.4549999999999</v>
      </c>
      <c r="V284" s="654"/>
    </row>
    <row r="285" spans="1:22">
      <c r="A285" s="670"/>
      <c r="B285" s="643" t="s">
        <v>566</v>
      </c>
      <c r="C285" s="642">
        <v>888</v>
      </c>
      <c r="D285" s="642">
        <v>139</v>
      </c>
      <c r="E285" s="616" t="s">
        <v>1000</v>
      </c>
      <c r="F285" s="643" t="s">
        <v>15</v>
      </c>
      <c r="G285" s="645">
        <v>1</v>
      </c>
      <c r="H285" s="645"/>
      <c r="I285" s="645"/>
      <c r="J285" s="645">
        <v>0.5</v>
      </c>
      <c r="K285" s="645">
        <f t="shared" si="8"/>
        <v>1.5</v>
      </c>
      <c r="L285" s="638">
        <v>1</v>
      </c>
      <c r="M285" s="638"/>
      <c r="N285" s="641"/>
      <c r="O285" s="618">
        <f t="shared" si="9"/>
        <v>1</v>
      </c>
      <c r="P285" s="620" t="s">
        <v>1006</v>
      </c>
      <c r="Q285" s="650">
        <v>0.15653153153153154</v>
      </c>
      <c r="R285" s="629">
        <v>0.70350000000000013</v>
      </c>
      <c r="S285" s="653">
        <v>1.05</v>
      </c>
      <c r="T285" s="620">
        <v>1230.5</v>
      </c>
      <c r="U285" s="620">
        <v>865.6567500000001</v>
      </c>
      <c r="V285" s="654"/>
    </row>
    <row r="286" spans="1:22" ht="31.2">
      <c r="A286" s="670"/>
      <c r="B286" s="643" t="s">
        <v>568</v>
      </c>
      <c r="C286" s="642">
        <v>1582</v>
      </c>
      <c r="D286" s="642">
        <v>326</v>
      </c>
      <c r="E286" s="616" t="s">
        <v>1000</v>
      </c>
      <c r="F286" s="617" t="s">
        <v>999</v>
      </c>
      <c r="G286" s="645">
        <v>1</v>
      </c>
      <c r="H286" s="645">
        <v>1.5</v>
      </c>
      <c r="I286" s="645"/>
      <c r="J286" s="645">
        <v>1</v>
      </c>
      <c r="K286" s="645">
        <f t="shared" si="8"/>
        <v>3.5</v>
      </c>
      <c r="L286" s="643">
        <v>1</v>
      </c>
      <c r="M286" s="638">
        <v>1</v>
      </c>
      <c r="N286" s="641"/>
      <c r="O286" s="618">
        <f t="shared" si="9"/>
        <v>2</v>
      </c>
      <c r="P286" s="620" t="s">
        <v>1006</v>
      </c>
      <c r="Q286" s="650">
        <v>0.20606826801517067</v>
      </c>
      <c r="R286" s="629">
        <v>0.47250000000000003</v>
      </c>
      <c r="S286" s="653">
        <v>1.05</v>
      </c>
      <c r="T286" s="653">
        <v>2907.1</v>
      </c>
      <c r="U286" s="620">
        <v>1373.60475</v>
      </c>
      <c r="V286" s="654"/>
    </row>
    <row r="287" spans="1:22">
      <c r="A287" s="670"/>
      <c r="B287" s="643" t="s">
        <v>570</v>
      </c>
      <c r="C287" s="642">
        <v>480</v>
      </c>
      <c r="D287" s="642">
        <v>62</v>
      </c>
      <c r="E287" s="616" t="s">
        <v>1000</v>
      </c>
      <c r="F287" s="643" t="s">
        <v>15</v>
      </c>
      <c r="G287" s="645">
        <v>1</v>
      </c>
      <c r="H287" s="645"/>
      <c r="I287" s="645"/>
      <c r="J287" s="645">
        <v>0.5</v>
      </c>
      <c r="K287" s="645">
        <f t="shared" si="8"/>
        <v>1.5</v>
      </c>
      <c r="L287" s="638">
        <v>1</v>
      </c>
      <c r="M287" s="638"/>
      <c r="N287" s="641"/>
      <c r="O287" s="618">
        <f t="shared" si="9"/>
        <v>1</v>
      </c>
      <c r="P287" s="620" t="s">
        <v>1006</v>
      </c>
      <c r="Q287" s="650">
        <v>0.12916666666666668</v>
      </c>
      <c r="R287" s="629">
        <v>0.70350000000000013</v>
      </c>
      <c r="S287" s="653">
        <v>1.05</v>
      </c>
      <c r="T287" s="620">
        <v>1230.5</v>
      </c>
      <c r="U287" s="620">
        <v>865.6567500000001</v>
      </c>
      <c r="V287" s="654"/>
    </row>
    <row r="288" spans="1:22">
      <c r="A288" s="670"/>
      <c r="B288" s="643" t="s">
        <v>572</v>
      </c>
      <c r="C288" s="642">
        <v>1138</v>
      </c>
      <c r="D288" s="642">
        <v>304</v>
      </c>
      <c r="E288" s="616" t="s">
        <v>1000</v>
      </c>
      <c r="F288" s="643" t="s">
        <v>15</v>
      </c>
      <c r="G288" s="645">
        <v>1</v>
      </c>
      <c r="H288" s="645">
        <v>1</v>
      </c>
      <c r="I288" s="645"/>
      <c r="J288" s="645">
        <v>1</v>
      </c>
      <c r="K288" s="645">
        <f t="shared" si="8"/>
        <v>3</v>
      </c>
      <c r="L288" s="643">
        <v>1</v>
      </c>
      <c r="M288" s="638"/>
      <c r="N288" s="641"/>
      <c r="O288" s="618">
        <f t="shared" si="9"/>
        <v>1</v>
      </c>
      <c r="P288" s="620" t="s">
        <v>1006</v>
      </c>
      <c r="Q288" s="650">
        <v>0.26713532513181021</v>
      </c>
      <c r="R288" s="629">
        <v>0.47250000000000003</v>
      </c>
      <c r="S288" s="653">
        <v>1.05</v>
      </c>
      <c r="T288" s="620">
        <v>2460.9</v>
      </c>
      <c r="U288" s="620">
        <v>1162.7752499999999</v>
      </c>
      <c r="V288" s="654"/>
    </row>
    <row r="289" spans="1:22">
      <c r="A289" s="670"/>
      <c r="B289" s="643" t="s">
        <v>574</v>
      </c>
      <c r="C289" s="642">
        <v>1747</v>
      </c>
      <c r="D289" s="642">
        <v>529</v>
      </c>
      <c r="E289" s="616" t="s">
        <v>1000</v>
      </c>
      <c r="F289" s="643" t="s">
        <v>15</v>
      </c>
      <c r="G289" s="645">
        <v>1</v>
      </c>
      <c r="H289" s="645">
        <v>1.5</v>
      </c>
      <c r="I289" s="645"/>
      <c r="J289" s="645">
        <v>1</v>
      </c>
      <c r="K289" s="645">
        <f t="shared" si="8"/>
        <v>3.5</v>
      </c>
      <c r="L289" s="643">
        <v>1</v>
      </c>
      <c r="M289" s="638">
        <v>0.5</v>
      </c>
      <c r="N289" s="641"/>
      <c r="O289" s="618">
        <f t="shared" si="9"/>
        <v>1.5</v>
      </c>
      <c r="P289" s="620" t="s">
        <v>1006</v>
      </c>
      <c r="Q289" s="650">
        <v>0.30280480824270178</v>
      </c>
      <c r="R289" s="629">
        <v>0.47250000000000003</v>
      </c>
      <c r="S289" s="653">
        <v>1.05</v>
      </c>
      <c r="T289" s="653">
        <v>2907.1</v>
      </c>
      <c r="U289" s="620">
        <v>1373.60475</v>
      </c>
      <c r="V289" s="654"/>
    </row>
    <row r="290" spans="1:22">
      <c r="A290" s="670"/>
      <c r="B290" s="643" t="s">
        <v>576</v>
      </c>
      <c r="C290" s="642">
        <v>380</v>
      </c>
      <c r="D290" s="642">
        <v>92</v>
      </c>
      <c r="E290" s="616" t="s">
        <v>1000</v>
      </c>
      <c r="F290" s="643" t="s">
        <v>15</v>
      </c>
      <c r="G290" s="645">
        <v>1</v>
      </c>
      <c r="H290" s="645"/>
      <c r="I290" s="645"/>
      <c r="J290" s="645">
        <v>0.5</v>
      </c>
      <c r="K290" s="645">
        <f t="shared" si="8"/>
        <v>1.5</v>
      </c>
      <c r="L290" s="638">
        <v>1</v>
      </c>
      <c r="M290" s="638"/>
      <c r="N290" s="641"/>
      <c r="O290" s="618">
        <f t="shared" si="9"/>
        <v>1</v>
      </c>
      <c r="P290" s="620" t="s">
        <v>1006</v>
      </c>
      <c r="Q290" s="650">
        <v>0.24210526315789474</v>
      </c>
      <c r="R290" s="629">
        <v>0.70350000000000013</v>
      </c>
      <c r="S290" s="653">
        <v>1.05</v>
      </c>
      <c r="T290" s="620">
        <v>1230.5</v>
      </c>
      <c r="U290" s="620">
        <v>865.6567500000001</v>
      </c>
      <c r="V290" s="654"/>
    </row>
    <row r="291" spans="1:22">
      <c r="A291" s="670"/>
      <c r="B291" s="643" t="s">
        <v>578</v>
      </c>
      <c r="C291" s="642">
        <v>596</v>
      </c>
      <c r="D291" s="642">
        <v>119</v>
      </c>
      <c r="E291" s="616" t="s">
        <v>1000</v>
      </c>
      <c r="F291" s="643" t="s">
        <v>15</v>
      </c>
      <c r="G291" s="645">
        <v>1</v>
      </c>
      <c r="H291" s="645"/>
      <c r="I291" s="645"/>
      <c r="J291" s="645">
        <v>0.5</v>
      </c>
      <c r="K291" s="645">
        <f t="shared" si="8"/>
        <v>1.5</v>
      </c>
      <c r="L291" s="638">
        <v>1</v>
      </c>
      <c r="M291" s="638"/>
      <c r="N291" s="641"/>
      <c r="O291" s="618">
        <f t="shared" si="9"/>
        <v>1</v>
      </c>
      <c r="P291" s="620" t="s">
        <v>1006</v>
      </c>
      <c r="Q291" s="650">
        <v>0.19966442953020133</v>
      </c>
      <c r="R291" s="629">
        <v>0.70350000000000013</v>
      </c>
      <c r="S291" s="653">
        <v>1.05</v>
      </c>
      <c r="T291" s="620">
        <v>1230.5</v>
      </c>
      <c r="U291" s="620">
        <v>865.6567500000001</v>
      </c>
      <c r="V291" s="654"/>
    </row>
    <row r="292" spans="1:22">
      <c r="A292" s="670"/>
      <c r="B292" s="643" t="s">
        <v>580</v>
      </c>
      <c r="C292" s="642">
        <v>1986</v>
      </c>
      <c r="D292" s="642"/>
      <c r="E292" s="642"/>
      <c r="F292" s="643" t="s">
        <v>18</v>
      </c>
      <c r="G292" s="645">
        <v>1</v>
      </c>
      <c r="H292" s="645">
        <v>1.5</v>
      </c>
      <c r="I292" s="645"/>
      <c r="J292" s="645">
        <v>1</v>
      </c>
      <c r="K292" s="645">
        <f t="shared" si="8"/>
        <v>3.5</v>
      </c>
      <c r="L292" s="643">
        <v>1</v>
      </c>
      <c r="M292" s="638"/>
      <c r="N292" s="641"/>
      <c r="O292" s="618">
        <f t="shared" si="9"/>
        <v>1</v>
      </c>
      <c r="P292" s="620" t="s">
        <v>1006</v>
      </c>
      <c r="Q292" s="620"/>
      <c r="R292" s="629">
        <v>0.45</v>
      </c>
      <c r="S292" s="653">
        <v>1</v>
      </c>
      <c r="T292" s="653">
        <v>2907.1</v>
      </c>
      <c r="U292" s="620">
        <v>1308.1949999999999</v>
      </c>
      <c r="V292" s="654"/>
    </row>
    <row r="293" spans="1:22">
      <c r="A293" s="670"/>
      <c r="B293" s="643" t="s">
        <v>582</v>
      </c>
      <c r="C293" s="642">
        <v>310</v>
      </c>
      <c r="D293" s="642">
        <v>41</v>
      </c>
      <c r="E293" s="616" t="s">
        <v>1000</v>
      </c>
      <c r="F293" s="643" t="s">
        <v>15</v>
      </c>
      <c r="G293" s="645">
        <v>1</v>
      </c>
      <c r="H293" s="645"/>
      <c r="I293" s="645"/>
      <c r="J293" s="645">
        <v>0.5</v>
      </c>
      <c r="K293" s="645">
        <f t="shared" si="8"/>
        <v>1.5</v>
      </c>
      <c r="L293" s="638">
        <v>1</v>
      </c>
      <c r="M293" s="638"/>
      <c r="N293" s="641"/>
      <c r="O293" s="618">
        <f t="shared" si="9"/>
        <v>1</v>
      </c>
      <c r="P293" s="620" t="s">
        <v>1006</v>
      </c>
      <c r="Q293" s="650">
        <v>0.13225806451612904</v>
      </c>
      <c r="R293" s="629">
        <v>0.70350000000000013</v>
      </c>
      <c r="S293" s="653">
        <v>1.05</v>
      </c>
      <c r="T293" s="620">
        <v>1230.5</v>
      </c>
      <c r="U293" s="620">
        <v>865.6567500000001</v>
      </c>
      <c r="V293" s="654"/>
    </row>
    <row r="294" spans="1:22">
      <c r="A294" s="670"/>
      <c r="B294" s="643" t="s">
        <v>584</v>
      </c>
      <c r="C294" s="642">
        <v>1324</v>
      </c>
      <c r="D294" s="642">
        <v>294</v>
      </c>
      <c r="E294" s="616" t="s">
        <v>1000</v>
      </c>
      <c r="F294" s="643" t="s">
        <v>15</v>
      </c>
      <c r="G294" s="645">
        <v>1</v>
      </c>
      <c r="H294" s="645">
        <v>1</v>
      </c>
      <c r="I294" s="645"/>
      <c r="J294" s="645">
        <v>1</v>
      </c>
      <c r="K294" s="645">
        <f t="shared" si="8"/>
        <v>3</v>
      </c>
      <c r="L294" s="643">
        <v>1</v>
      </c>
      <c r="M294" s="638"/>
      <c r="N294" s="641"/>
      <c r="O294" s="618">
        <f t="shared" si="9"/>
        <v>1</v>
      </c>
      <c r="P294" s="620" t="s">
        <v>1006</v>
      </c>
      <c r="Q294" s="650">
        <v>0.22205438066465258</v>
      </c>
      <c r="R294" s="629">
        <v>0.47250000000000003</v>
      </c>
      <c r="S294" s="653">
        <v>1.05</v>
      </c>
      <c r="T294" s="620">
        <v>2460.9</v>
      </c>
      <c r="U294" s="620">
        <v>1162.7752499999999</v>
      </c>
      <c r="V294" s="654"/>
    </row>
    <row r="295" spans="1:22">
      <c r="A295" s="670"/>
      <c r="B295" s="643" t="s">
        <v>586</v>
      </c>
      <c r="C295" s="642">
        <v>407</v>
      </c>
      <c r="D295" s="642">
        <v>70</v>
      </c>
      <c r="E295" s="616" t="s">
        <v>1000</v>
      </c>
      <c r="F295" s="643" t="s">
        <v>15</v>
      </c>
      <c r="G295" s="645">
        <v>1</v>
      </c>
      <c r="H295" s="645"/>
      <c r="I295" s="645"/>
      <c r="J295" s="645">
        <v>0.5</v>
      </c>
      <c r="K295" s="645">
        <f t="shared" si="8"/>
        <v>1.5</v>
      </c>
      <c r="L295" s="638">
        <v>1</v>
      </c>
      <c r="M295" s="638"/>
      <c r="N295" s="641"/>
      <c r="O295" s="618">
        <f t="shared" si="9"/>
        <v>1</v>
      </c>
      <c r="P295" s="620" t="s">
        <v>1006</v>
      </c>
      <c r="Q295" s="650">
        <v>0.171990171990172</v>
      </c>
      <c r="R295" s="629">
        <v>0.70350000000000013</v>
      </c>
      <c r="S295" s="653">
        <v>1.05</v>
      </c>
      <c r="T295" s="620">
        <v>1230.5</v>
      </c>
      <c r="U295" s="620">
        <v>865.6567500000001</v>
      </c>
      <c r="V295" s="654"/>
    </row>
    <row r="296" spans="1:22">
      <c r="A296" s="670"/>
      <c r="B296" s="643" t="s">
        <v>588</v>
      </c>
      <c r="C296" s="642">
        <v>773</v>
      </c>
      <c r="D296" s="642">
        <v>228</v>
      </c>
      <c r="E296" s="616" t="s">
        <v>1000</v>
      </c>
      <c r="F296" s="643" t="s">
        <v>15</v>
      </c>
      <c r="G296" s="645">
        <v>1</v>
      </c>
      <c r="H296" s="645"/>
      <c r="I296" s="645"/>
      <c r="J296" s="645">
        <v>0.5</v>
      </c>
      <c r="K296" s="645">
        <f t="shared" si="8"/>
        <v>1.5</v>
      </c>
      <c r="L296" s="638">
        <v>1</v>
      </c>
      <c r="M296" s="638"/>
      <c r="N296" s="641"/>
      <c r="O296" s="618">
        <f t="shared" si="9"/>
        <v>1</v>
      </c>
      <c r="P296" s="620" t="s">
        <v>1006</v>
      </c>
      <c r="Q296" s="650">
        <v>0.29495472186287192</v>
      </c>
      <c r="R296" s="629">
        <v>0.70350000000000013</v>
      </c>
      <c r="S296" s="653">
        <v>1.05</v>
      </c>
      <c r="T296" s="620">
        <v>1230.5</v>
      </c>
      <c r="U296" s="620">
        <v>865.6567500000001</v>
      </c>
      <c r="V296" s="654"/>
    </row>
    <row r="297" spans="1:22" ht="31.2">
      <c r="A297" s="670"/>
      <c r="B297" s="643" t="s">
        <v>590</v>
      </c>
      <c r="C297" s="642">
        <v>2586</v>
      </c>
      <c r="D297" s="642">
        <v>332</v>
      </c>
      <c r="E297" s="616" t="s">
        <v>1000</v>
      </c>
      <c r="F297" s="617" t="s">
        <v>999</v>
      </c>
      <c r="G297" s="645">
        <v>1</v>
      </c>
      <c r="H297" s="645">
        <v>1.5</v>
      </c>
      <c r="I297" s="645"/>
      <c r="J297" s="645">
        <v>1</v>
      </c>
      <c r="K297" s="645">
        <f t="shared" si="8"/>
        <v>3.5</v>
      </c>
      <c r="L297" s="638">
        <v>1</v>
      </c>
      <c r="M297" s="638">
        <v>0.25</v>
      </c>
      <c r="N297" s="641"/>
      <c r="O297" s="618">
        <f t="shared" si="9"/>
        <v>1.25</v>
      </c>
      <c r="P297" s="620" t="s">
        <v>1006</v>
      </c>
      <c r="Q297" s="650">
        <v>0.12838360402165508</v>
      </c>
      <c r="R297" s="629">
        <v>1.05</v>
      </c>
      <c r="S297" s="653">
        <v>1.05</v>
      </c>
      <c r="T297" s="620">
        <v>2907.1</v>
      </c>
      <c r="U297" s="620">
        <v>3052.4549999999999</v>
      </c>
      <c r="V297" s="654"/>
    </row>
    <row r="298" spans="1:22">
      <c r="A298" s="670"/>
      <c r="B298" s="643" t="s">
        <v>592</v>
      </c>
      <c r="C298" s="642">
        <v>305</v>
      </c>
      <c r="D298" s="642">
        <v>83</v>
      </c>
      <c r="E298" s="616" t="s">
        <v>1000</v>
      </c>
      <c r="F298" s="643" t="s">
        <v>15</v>
      </c>
      <c r="G298" s="645">
        <v>1</v>
      </c>
      <c r="H298" s="645"/>
      <c r="I298" s="645"/>
      <c r="J298" s="645">
        <v>0.5</v>
      </c>
      <c r="K298" s="645">
        <f t="shared" si="8"/>
        <v>1.5</v>
      </c>
      <c r="L298" s="638">
        <v>1</v>
      </c>
      <c r="M298" s="638"/>
      <c r="N298" s="641"/>
      <c r="O298" s="618">
        <f t="shared" si="9"/>
        <v>1</v>
      </c>
      <c r="P298" s="620" t="s">
        <v>1006</v>
      </c>
      <c r="Q298" s="650">
        <v>0.27213114754098361</v>
      </c>
      <c r="R298" s="629">
        <v>0.70350000000000013</v>
      </c>
      <c r="S298" s="653">
        <v>1.05</v>
      </c>
      <c r="T298" s="620">
        <v>1230.5</v>
      </c>
      <c r="U298" s="620">
        <v>865.6567500000001</v>
      </c>
      <c r="V298" s="654"/>
    </row>
    <row r="299" spans="1:22">
      <c r="A299" s="670"/>
      <c r="B299" s="643" t="s">
        <v>594</v>
      </c>
      <c r="C299" s="642">
        <v>1247</v>
      </c>
      <c r="D299" s="642">
        <v>284</v>
      </c>
      <c r="E299" s="616" t="s">
        <v>1000</v>
      </c>
      <c r="F299" s="643" t="s">
        <v>15</v>
      </c>
      <c r="G299" s="645">
        <v>1</v>
      </c>
      <c r="H299" s="645">
        <v>1</v>
      </c>
      <c r="I299" s="645"/>
      <c r="J299" s="645">
        <v>1</v>
      </c>
      <c r="K299" s="645">
        <f t="shared" si="8"/>
        <v>3</v>
      </c>
      <c r="L299" s="643">
        <v>1</v>
      </c>
      <c r="M299" s="638"/>
      <c r="N299" s="641"/>
      <c r="O299" s="618">
        <f t="shared" si="9"/>
        <v>1</v>
      </c>
      <c r="P299" s="620" t="s">
        <v>1006</v>
      </c>
      <c r="Q299" s="650">
        <v>0.22774659182036888</v>
      </c>
      <c r="R299" s="629">
        <v>0.47250000000000003</v>
      </c>
      <c r="S299" s="653">
        <v>1.05</v>
      </c>
      <c r="T299" s="620">
        <v>2460.9</v>
      </c>
      <c r="U299" s="620">
        <v>1162.7752499999999</v>
      </c>
      <c r="V299" s="654"/>
    </row>
    <row r="300" spans="1:22">
      <c r="A300" s="670"/>
      <c r="B300" s="643" t="s">
        <v>596</v>
      </c>
      <c r="C300" s="642">
        <v>8042</v>
      </c>
      <c r="D300" s="642">
        <v>1821</v>
      </c>
      <c r="E300" s="616" t="s">
        <v>1000</v>
      </c>
      <c r="F300" s="643" t="s">
        <v>15</v>
      </c>
      <c r="G300" s="645">
        <v>1</v>
      </c>
      <c r="H300" s="645">
        <v>1.5</v>
      </c>
      <c r="I300" s="645"/>
      <c r="J300" s="645">
        <v>1</v>
      </c>
      <c r="K300" s="645">
        <f t="shared" si="8"/>
        <v>3.5</v>
      </c>
      <c r="L300" s="638">
        <v>3</v>
      </c>
      <c r="M300" s="638"/>
      <c r="N300" s="641"/>
      <c r="O300" s="618">
        <f t="shared" si="9"/>
        <v>3</v>
      </c>
      <c r="P300" s="620" t="s">
        <v>1006</v>
      </c>
      <c r="Q300" s="650">
        <v>0.22643620989803531</v>
      </c>
      <c r="R300" s="629">
        <v>1.05</v>
      </c>
      <c r="S300" s="653">
        <v>1.05</v>
      </c>
      <c r="T300" s="620">
        <v>2907.1</v>
      </c>
      <c r="U300" s="620">
        <v>3052.4549999999999</v>
      </c>
      <c r="V300" s="654"/>
    </row>
    <row r="301" spans="1:22">
      <c r="A301" s="670"/>
      <c r="B301" s="643" t="s">
        <v>44</v>
      </c>
      <c r="C301" s="642">
        <v>615</v>
      </c>
      <c r="D301" s="642">
        <v>121</v>
      </c>
      <c r="E301" s="616" t="s">
        <v>1000</v>
      </c>
      <c r="F301" s="643" t="s">
        <v>15</v>
      </c>
      <c r="G301" s="645">
        <v>1</v>
      </c>
      <c r="H301" s="645"/>
      <c r="I301" s="645"/>
      <c r="J301" s="645">
        <v>0.5</v>
      </c>
      <c r="K301" s="645">
        <f t="shared" si="8"/>
        <v>1.5</v>
      </c>
      <c r="L301" s="643">
        <v>0.5</v>
      </c>
      <c r="M301" s="638"/>
      <c r="N301" s="641"/>
      <c r="O301" s="618">
        <f t="shared" si="9"/>
        <v>0.5</v>
      </c>
      <c r="P301" s="620" t="s">
        <v>1006</v>
      </c>
      <c r="Q301" s="650">
        <v>0.1967479674796748</v>
      </c>
      <c r="R301" s="629">
        <v>0.47250000000000003</v>
      </c>
      <c r="S301" s="653">
        <v>1.05</v>
      </c>
      <c r="T301" s="620">
        <v>1230.5</v>
      </c>
      <c r="U301" s="620">
        <v>581.41125</v>
      </c>
      <c r="V301" s="654"/>
    </row>
    <row r="302" spans="1:22">
      <c r="A302" s="670"/>
      <c r="B302" s="643" t="s">
        <v>34</v>
      </c>
      <c r="C302" s="642">
        <v>605</v>
      </c>
      <c r="D302" s="642">
        <v>127</v>
      </c>
      <c r="E302" s="616" t="s">
        <v>1000</v>
      </c>
      <c r="F302" s="643" t="s">
        <v>15</v>
      </c>
      <c r="G302" s="645">
        <v>1</v>
      </c>
      <c r="H302" s="645"/>
      <c r="I302" s="645"/>
      <c r="J302" s="645">
        <v>0.5</v>
      </c>
      <c r="K302" s="645">
        <f t="shared" si="8"/>
        <v>1.5</v>
      </c>
      <c r="L302" s="638">
        <v>1</v>
      </c>
      <c r="M302" s="638"/>
      <c r="N302" s="641"/>
      <c r="O302" s="618">
        <f t="shared" si="9"/>
        <v>1</v>
      </c>
      <c r="P302" s="620" t="s">
        <v>1006</v>
      </c>
      <c r="Q302" s="650">
        <v>0.20991735537190082</v>
      </c>
      <c r="R302" s="629">
        <v>0.70350000000000013</v>
      </c>
      <c r="S302" s="653">
        <v>1.05</v>
      </c>
      <c r="T302" s="620">
        <v>1230.5</v>
      </c>
      <c r="U302" s="620">
        <v>865.6567500000001</v>
      </c>
      <c r="V302" s="654"/>
    </row>
    <row r="303" spans="1:22">
      <c r="A303" s="670"/>
      <c r="B303" s="643" t="s">
        <v>817</v>
      </c>
      <c r="C303" s="642">
        <v>441</v>
      </c>
      <c r="D303" s="642">
        <v>54</v>
      </c>
      <c r="E303" s="616" t="s">
        <v>1000</v>
      </c>
      <c r="F303" s="643" t="s">
        <v>15</v>
      </c>
      <c r="G303" s="645">
        <v>1</v>
      </c>
      <c r="H303" s="645"/>
      <c r="I303" s="645"/>
      <c r="J303" s="645">
        <v>0.5</v>
      </c>
      <c r="K303" s="645">
        <f t="shared" si="8"/>
        <v>1.5</v>
      </c>
      <c r="L303" s="638">
        <v>0.25</v>
      </c>
      <c r="M303" s="638"/>
      <c r="N303" s="641"/>
      <c r="O303" s="618">
        <f t="shared" si="9"/>
        <v>0.25</v>
      </c>
      <c r="P303" s="620" t="s">
        <v>1006</v>
      </c>
      <c r="Q303" s="650">
        <v>0.12244897959183673</v>
      </c>
      <c r="R303" s="629">
        <v>0.47250000000000003</v>
      </c>
      <c r="S303" s="653">
        <v>1.05</v>
      </c>
      <c r="T303" s="620">
        <v>1230.5</v>
      </c>
      <c r="U303" s="620">
        <v>581.41125</v>
      </c>
      <c r="V303" s="654"/>
    </row>
    <row r="304" spans="1:22">
      <c r="A304" s="642">
        <v>38</v>
      </c>
      <c r="B304" s="643" t="s">
        <v>10</v>
      </c>
      <c r="C304" s="642"/>
      <c r="D304" s="642"/>
      <c r="E304" s="642"/>
      <c r="F304" s="643"/>
      <c r="G304" s="645"/>
      <c r="H304" s="645"/>
      <c r="I304" s="645"/>
      <c r="J304" s="645"/>
      <c r="K304" s="645"/>
      <c r="L304" s="645"/>
      <c r="M304" s="645"/>
      <c r="N304" s="645"/>
      <c r="O304" s="618"/>
      <c r="P304" s="645"/>
      <c r="Q304" s="652"/>
      <c r="R304" s="629"/>
      <c r="S304" s="653"/>
      <c r="T304" s="620"/>
      <c r="U304" s="656">
        <v>44608.643250000008</v>
      </c>
      <c r="V304" s="654"/>
    </row>
    <row r="305" spans="1:22">
      <c r="A305" s="670" t="s">
        <v>262</v>
      </c>
      <c r="B305" s="16" t="s">
        <v>263</v>
      </c>
      <c r="C305" s="644">
        <v>381</v>
      </c>
      <c r="D305" s="644">
        <v>60</v>
      </c>
      <c r="E305" s="616" t="s">
        <v>1000</v>
      </c>
      <c r="F305" s="16" t="s">
        <v>15</v>
      </c>
      <c r="G305" s="645">
        <v>1</v>
      </c>
      <c r="H305" s="645"/>
      <c r="I305" s="645"/>
      <c r="J305" s="645">
        <v>0.5</v>
      </c>
      <c r="K305" s="645">
        <f t="shared" si="8"/>
        <v>1.5</v>
      </c>
      <c r="L305" s="638">
        <v>1</v>
      </c>
      <c r="M305" s="618"/>
      <c r="N305" s="618"/>
      <c r="O305" s="618">
        <f t="shared" si="9"/>
        <v>1</v>
      </c>
      <c r="P305" s="620" t="s">
        <v>1006</v>
      </c>
      <c r="Q305" s="650">
        <v>0.15748031496062992</v>
      </c>
      <c r="R305" s="629">
        <v>0.70350000000000013</v>
      </c>
      <c r="S305" s="653">
        <v>1.05</v>
      </c>
      <c r="T305" s="620">
        <v>1230.5</v>
      </c>
      <c r="U305" s="620">
        <v>865.6567500000001</v>
      </c>
      <c r="V305" s="654"/>
    </row>
    <row r="306" spans="1:22">
      <c r="A306" s="670"/>
      <c r="B306" s="16" t="s">
        <v>264</v>
      </c>
      <c r="C306" s="644">
        <v>187</v>
      </c>
      <c r="D306" s="644">
        <v>13</v>
      </c>
      <c r="E306" s="616" t="s">
        <v>1000</v>
      </c>
      <c r="F306" s="16" t="s">
        <v>15</v>
      </c>
      <c r="G306" s="645">
        <v>1</v>
      </c>
      <c r="H306" s="645"/>
      <c r="I306" s="645"/>
      <c r="J306" s="645">
        <v>0.5</v>
      </c>
      <c r="K306" s="645">
        <f t="shared" si="8"/>
        <v>1.5</v>
      </c>
      <c r="L306" s="638">
        <v>1</v>
      </c>
      <c r="M306" s="618"/>
      <c r="N306" s="618"/>
      <c r="O306" s="618">
        <f t="shared" si="9"/>
        <v>1</v>
      </c>
      <c r="P306" s="620" t="s">
        <v>1006</v>
      </c>
      <c r="Q306" s="650">
        <v>6.9518716577540107E-2</v>
      </c>
      <c r="R306" s="629">
        <v>0.67670000000000008</v>
      </c>
      <c r="S306" s="653">
        <v>1.01</v>
      </c>
      <c r="T306" s="620">
        <v>1230.5</v>
      </c>
      <c r="U306" s="620">
        <v>832.67935000000011</v>
      </c>
      <c r="V306" s="654"/>
    </row>
    <row r="307" spans="1:22">
      <c r="A307" s="670"/>
      <c r="B307" s="16" t="s">
        <v>56</v>
      </c>
      <c r="C307" s="644">
        <v>250</v>
      </c>
      <c r="D307" s="644">
        <v>36</v>
      </c>
      <c r="E307" s="616" t="s">
        <v>1000</v>
      </c>
      <c r="F307" s="16" t="s">
        <v>15</v>
      </c>
      <c r="G307" s="645">
        <v>1</v>
      </c>
      <c r="H307" s="645"/>
      <c r="I307" s="645"/>
      <c r="J307" s="645">
        <v>0.5</v>
      </c>
      <c r="K307" s="645">
        <f t="shared" si="8"/>
        <v>1.5</v>
      </c>
      <c r="L307" s="638">
        <v>1</v>
      </c>
      <c r="M307" s="618"/>
      <c r="N307" s="618"/>
      <c r="O307" s="618">
        <f t="shared" si="9"/>
        <v>1</v>
      </c>
      <c r="P307" s="620" t="s">
        <v>1006</v>
      </c>
      <c r="Q307" s="650">
        <v>0.14399999999999999</v>
      </c>
      <c r="R307" s="629">
        <v>0.70350000000000013</v>
      </c>
      <c r="S307" s="653">
        <v>1.05</v>
      </c>
      <c r="T307" s="620">
        <v>1230.5</v>
      </c>
      <c r="U307" s="620">
        <v>865.6567500000001</v>
      </c>
      <c r="V307" s="654"/>
    </row>
    <row r="308" spans="1:22">
      <c r="A308" s="670"/>
      <c r="B308" s="16" t="s">
        <v>265</v>
      </c>
      <c r="C308" s="644">
        <v>264</v>
      </c>
      <c r="D308" s="644">
        <v>44</v>
      </c>
      <c r="E308" s="616" t="s">
        <v>1000</v>
      </c>
      <c r="F308" s="16" t="s">
        <v>15</v>
      </c>
      <c r="G308" s="645">
        <v>1</v>
      </c>
      <c r="H308" s="645"/>
      <c r="I308" s="645"/>
      <c r="J308" s="645">
        <v>0.5</v>
      </c>
      <c r="K308" s="645">
        <f t="shared" si="8"/>
        <v>1.5</v>
      </c>
      <c r="L308" s="638">
        <v>1</v>
      </c>
      <c r="M308" s="618"/>
      <c r="N308" s="618"/>
      <c r="O308" s="618">
        <f t="shared" si="9"/>
        <v>1</v>
      </c>
      <c r="P308" s="620" t="s">
        <v>1006</v>
      </c>
      <c r="Q308" s="650">
        <v>0.16666666666666666</v>
      </c>
      <c r="R308" s="629">
        <v>0.70350000000000013</v>
      </c>
      <c r="S308" s="653">
        <v>1.05</v>
      </c>
      <c r="T308" s="620">
        <v>1230.5</v>
      </c>
      <c r="U308" s="620">
        <v>865.6567500000001</v>
      </c>
      <c r="V308" s="654"/>
    </row>
    <row r="309" spans="1:22">
      <c r="A309" s="670"/>
      <c r="B309" s="16" t="s">
        <v>266</v>
      </c>
      <c r="C309" s="644">
        <v>169</v>
      </c>
      <c r="D309" s="644">
        <v>15</v>
      </c>
      <c r="E309" s="616" t="s">
        <v>1000</v>
      </c>
      <c r="F309" s="16" t="s">
        <v>15</v>
      </c>
      <c r="G309" s="645">
        <v>1</v>
      </c>
      <c r="H309" s="645"/>
      <c r="I309" s="645"/>
      <c r="J309" s="645">
        <v>0.5</v>
      </c>
      <c r="K309" s="645">
        <f t="shared" si="8"/>
        <v>1.5</v>
      </c>
      <c r="L309" s="638">
        <v>1</v>
      </c>
      <c r="M309" s="618"/>
      <c r="N309" s="618"/>
      <c r="O309" s="618">
        <f t="shared" si="9"/>
        <v>1</v>
      </c>
      <c r="P309" s="620" t="s">
        <v>1006</v>
      </c>
      <c r="Q309" s="650">
        <v>8.8757396449704137E-2</v>
      </c>
      <c r="R309" s="629">
        <v>0.67670000000000008</v>
      </c>
      <c r="S309" s="653">
        <v>1.01</v>
      </c>
      <c r="T309" s="620">
        <v>1230.5</v>
      </c>
      <c r="U309" s="620">
        <v>832.67935000000011</v>
      </c>
      <c r="V309" s="654"/>
    </row>
    <row r="310" spans="1:22" ht="31.2">
      <c r="A310" s="670"/>
      <c r="B310" s="16" t="s">
        <v>267</v>
      </c>
      <c r="C310" s="644">
        <v>361</v>
      </c>
      <c r="D310" s="644">
        <v>40</v>
      </c>
      <c r="E310" s="616" t="s">
        <v>1000</v>
      </c>
      <c r="F310" s="617" t="s">
        <v>968</v>
      </c>
      <c r="G310" s="645">
        <v>1</v>
      </c>
      <c r="H310" s="645"/>
      <c r="I310" s="645"/>
      <c r="J310" s="645">
        <v>0.5</v>
      </c>
      <c r="K310" s="645">
        <f t="shared" si="8"/>
        <v>1.5</v>
      </c>
      <c r="L310" s="638">
        <v>0.25</v>
      </c>
      <c r="M310" s="618">
        <v>1</v>
      </c>
      <c r="N310" s="618"/>
      <c r="O310" s="618">
        <f t="shared" si="9"/>
        <v>1.25</v>
      </c>
      <c r="P310" s="620" t="s">
        <v>1006</v>
      </c>
      <c r="Q310" s="650">
        <v>0.11080332409972299</v>
      </c>
      <c r="R310" s="629">
        <v>0.47250000000000003</v>
      </c>
      <c r="S310" s="653">
        <v>1.05</v>
      </c>
      <c r="T310" s="620">
        <v>1230.5</v>
      </c>
      <c r="U310" s="620">
        <v>581.41125</v>
      </c>
      <c r="V310" s="654"/>
    </row>
    <row r="311" spans="1:22" ht="31.2">
      <c r="A311" s="670"/>
      <c r="B311" s="16" t="s">
        <v>268</v>
      </c>
      <c r="C311" s="644">
        <v>172</v>
      </c>
      <c r="D311" s="644">
        <v>22</v>
      </c>
      <c r="E311" s="616" t="s">
        <v>1000</v>
      </c>
      <c r="F311" s="617" t="s">
        <v>999</v>
      </c>
      <c r="G311" s="645">
        <v>1</v>
      </c>
      <c r="H311" s="645"/>
      <c r="I311" s="645"/>
      <c r="J311" s="645">
        <v>0.5</v>
      </c>
      <c r="K311" s="645">
        <f t="shared" si="8"/>
        <v>1.5</v>
      </c>
      <c r="L311" s="638">
        <v>1</v>
      </c>
      <c r="M311" s="618"/>
      <c r="N311" s="618"/>
      <c r="O311" s="618">
        <f t="shared" si="9"/>
        <v>1</v>
      </c>
      <c r="P311" s="620" t="s">
        <v>1006</v>
      </c>
      <c r="Q311" s="650">
        <v>0.12790697674418605</v>
      </c>
      <c r="R311" s="629">
        <v>0.70350000000000013</v>
      </c>
      <c r="S311" s="653">
        <v>1.05</v>
      </c>
      <c r="T311" s="620">
        <v>1230.5</v>
      </c>
      <c r="U311" s="620">
        <v>865.6567500000001</v>
      </c>
      <c r="V311" s="654"/>
    </row>
    <row r="312" spans="1:22">
      <c r="A312" s="670"/>
      <c r="B312" s="16" t="s">
        <v>269</v>
      </c>
      <c r="C312" s="644">
        <v>325</v>
      </c>
      <c r="D312" s="644">
        <v>44</v>
      </c>
      <c r="E312" s="616" t="s">
        <v>1000</v>
      </c>
      <c r="F312" s="16" t="s">
        <v>15</v>
      </c>
      <c r="G312" s="645">
        <v>1</v>
      </c>
      <c r="H312" s="645"/>
      <c r="I312" s="645"/>
      <c r="J312" s="645">
        <v>0.5</v>
      </c>
      <c r="K312" s="645">
        <f t="shared" si="8"/>
        <v>1.5</v>
      </c>
      <c r="L312" s="638">
        <v>1</v>
      </c>
      <c r="M312" s="618"/>
      <c r="N312" s="618"/>
      <c r="O312" s="618">
        <f t="shared" si="9"/>
        <v>1</v>
      </c>
      <c r="P312" s="620" t="s">
        <v>1006</v>
      </c>
      <c r="Q312" s="650">
        <v>0.13538461538461538</v>
      </c>
      <c r="R312" s="629">
        <v>0.70350000000000013</v>
      </c>
      <c r="S312" s="653">
        <v>1.05</v>
      </c>
      <c r="T312" s="620">
        <v>1230.5</v>
      </c>
      <c r="U312" s="620">
        <v>865.6567500000001</v>
      </c>
      <c r="V312" s="654"/>
    </row>
    <row r="313" spans="1:22">
      <c r="A313" s="670"/>
      <c r="B313" s="16" t="s">
        <v>270</v>
      </c>
      <c r="C313" s="644">
        <v>175</v>
      </c>
      <c r="D313" s="644">
        <v>57</v>
      </c>
      <c r="E313" s="616" t="s">
        <v>1000</v>
      </c>
      <c r="F313" s="16" t="s">
        <v>15</v>
      </c>
      <c r="G313" s="645">
        <v>1</v>
      </c>
      <c r="H313" s="645"/>
      <c r="I313" s="645"/>
      <c r="J313" s="645">
        <v>0.5</v>
      </c>
      <c r="K313" s="645">
        <f t="shared" si="8"/>
        <v>1.5</v>
      </c>
      <c r="L313" s="638">
        <v>1</v>
      </c>
      <c r="M313" s="618"/>
      <c r="N313" s="618"/>
      <c r="O313" s="618">
        <f t="shared" si="9"/>
        <v>1</v>
      </c>
      <c r="P313" s="620" t="s">
        <v>1006</v>
      </c>
      <c r="Q313" s="650">
        <v>0.32571428571428573</v>
      </c>
      <c r="R313" s="629">
        <v>0.70350000000000013</v>
      </c>
      <c r="S313" s="653">
        <v>1.05</v>
      </c>
      <c r="T313" s="620">
        <v>1230.5</v>
      </c>
      <c r="U313" s="620">
        <v>865.6567500000001</v>
      </c>
      <c r="V313" s="654"/>
    </row>
    <row r="314" spans="1:22">
      <c r="A314" s="670"/>
      <c r="B314" s="16" t="s">
        <v>271</v>
      </c>
      <c r="C314" s="644">
        <v>137</v>
      </c>
      <c r="D314" s="644">
        <v>19</v>
      </c>
      <c r="E314" s="616" t="s">
        <v>1000</v>
      </c>
      <c r="F314" s="16" t="s">
        <v>15</v>
      </c>
      <c r="G314" s="645">
        <v>1</v>
      </c>
      <c r="H314" s="645"/>
      <c r="I314" s="645"/>
      <c r="J314" s="645">
        <v>0.5</v>
      </c>
      <c r="K314" s="645">
        <f t="shared" si="8"/>
        <v>1.5</v>
      </c>
      <c r="L314" s="638">
        <v>1</v>
      </c>
      <c r="M314" s="618"/>
      <c r="N314" s="618"/>
      <c r="O314" s="618">
        <f t="shared" si="9"/>
        <v>1</v>
      </c>
      <c r="P314" s="620" t="s">
        <v>1006</v>
      </c>
      <c r="Q314" s="650">
        <v>0.13868613138686131</v>
      </c>
      <c r="R314" s="629">
        <v>0.70350000000000013</v>
      </c>
      <c r="S314" s="653">
        <v>1.05</v>
      </c>
      <c r="T314" s="620">
        <v>1230.5</v>
      </c>
      <c r="U314" s="620">
        <v>865.6567500000001</v>
      </c>
      <c r="V314" s="654"/>
    </row>
    <row r="315" spans="1:22">
      <c r="A315" s="670"/>
      <c r="B315" s="16" t="s">
        <v>272</v>
      </c>
      <c r="C315" s="644">
        <v>372</v>
      </c>
      <c r="D315" s="644">
        <v>60</v>
      </c>
      <c r="E315" s="616" t="s">
        <v>1000</v>
      </c>
      <c r="F315" s="16" t="s">
        <v>15</v>
      </c>
      <c r="G315" s="645">
        <v>1</v>
      </c>
      <c r="H315" s="645"/>
      <c r="I315" s="645"/>
      <c r="J315" s="645">
        <v>0.5</v>
      </c>
      <c r="K315" s="645">
        <f t="shared" si="8"/>
        <v>1.5</v>
      </c>
      <c r="L315" s="638">
        <v>1</v>
      </c>
      <c r="M315" s="618"/>
      <c r="N315" s="618"/>
      <c r="O315" s="618">
        <f t="shared" si="9"/>
        <v>1</v>
      </c>
      <c r="P315" s="620" t="s">
        <v>1006</v>
      </c>
      <c r="Q315" s="650">
        <v>0.16129032258064516</v>
      </c>
      <c r="R315" s="629">
        <v>0.70350000000000013</v>
      </c>
      <c r="S315" s="653">
        <v>1.05</v>
      </c>
      <c r="T315" s="620">
        <v>1230.5</v>
      </c>
      <c r="U315" s="620">
        <v>865.6567500000001</v>
      </c>
      <c r="V315" s="654"/>
    </row>
    <row r="316" spans="1:22">
      <c r="A316" s="670"/>
      <c r="B316" s="16" t="s">
        <v>273</v>
      </c>
      <c r="C316" s="644">
        <v>159</v>
      </c>
      <c r="D316" s="644">
        <v>20</v>
      </c>
      <c r="E316" s="616" t="s">
        <v>1000</v>
      </c>
      <c r="F316" s="16" t="s">
        <v>15</v>
      </c>
      <c r="G316" s="645">
        <v>1</v>
      </c>
      <c r="H316" s="645"/>
      <c r="I316" s="645"/>
      <c r="J316" s="645">
        <v>0.5</v>
      </c>
      <c r="K316" s="645">
        <f t="shared" si="8"/>
        <v>1.5</v>
      </c>
      <c r="L316" s="638">
        <v>1</v>
      </c>
      <c r="M316" s="618"/>
      <c r="N316" s="618"/>
      <c r="O316" s="618">
        <f t="shared" si="9"/>
        <v>1</v>
      </c>
      <c r="P316" s="620" t="s">
        <v>1006</v>
      </c>
      <c r="Q316" s="650">
        <v>0.12578616352201258</v>
      </c>
      <c r="R316" s="629">
        <v>0.70350000000000013</v>
      </c>
      <c r="S316" s="653">
        <v>1.05</v>
      </c>
      <c r="T316" s="620">
        <v>1230.5</v>
      </c>
      <c r="U316" s="620">
        <v>865.6567500000001</v>
      </c>
      <c r="V316" s="654"/>
    </row>
    <row r="317" spans="1:22">
      <c r="A317" s="670"/>
      <c r="B317" s="16" t="s">
        <v>274</v>
      </c>
      <c r="C317" s="644">
        <v>272</v>
      </c>
      <c r="D317" s="644">
        <v>37</v>
      </c>
      <c r="E317" s="616" t="s">
        <v>1000</v>
      </c>
      <c r="F317" s="16" t="s">
        <v>15</v>
      </c>
      <c r="G317" s="645">
        <v>1</v>
      </c>
      <c r="H317" s="645"/>
      <c r="I317" s="645"/>
      <c r="J317" s="645">
        <v>0.5</v>
      </c>
      <c r="K317" s="645">
        <f t="shared" si="8"/>
        <v>1.5</v>
      </c>
      <c r="L317" s="638">
        <v>1</v>
      </c>
      <c r="M317" s="618"/>
      <c r="N317" s="618"/>
      <c r="O317" s="618">
        <f t="shared" si="9"/>
        <v>1</v>
      </c>
      <c r="P317" s="620" t="s">
        <v>1006</v>
      </c>
      <c r="Q317" s="650">
        <v>0.13602941176470587</v>
      </c>
      <c r="R317" s="629">
        <v>0.70350000000000013</v>
      </c>
      <c r="S317" s="653">
        <v>1.05</v>
      </c>
      <c r="T317" s="620">
        <v>1230.5</v>
      </c>
      <c r="U317" s="620">
        <v>865.6567500000001</v>
      </c>
      <c r="V317" s="654"/>
    </row>
    <row r="318" spans="1:22" ht="31.2">
      <c r="A318" s="670"/>
      <c r="B318" s="16" t="s">
        <v>252</v>
      </c>
      <c r="C318" s="644">
        <v>163</v>
      </c>
      <c r="D318" s="644">
        <v>17</v>
      </c>
      <c r="E318" s="616" t="s">
        <v>1000</v>
      </c>
      <c r="F318" s="617" t="s">
        <v>968</v>
      </c>
      <c r="G318" s="645">
        <v>1</v>
      </c>
      <c r="H318" s="645"/>
      <c r="I318" s="645"/>
      <c r="J318" s="645">
        <v>0.5</v>
      </c>
      <c r="K318" s="645">
        <f t="shared" si="8"/>
        <v>1.5</v>
      </c>
      <c r="L318" s="638">
        <v>0.25</v>
      </c>
      <c r="M318" s="618">
        <v>1</v>
      </c>
      <c r="N318" s="618"/>
      <c r="O318" s="618">
        <f t="shared" si="9"/>
        <v>1.25</v>
      </c>
      <c r="P318" s="620" t="s">
        <v>1006</v>
      </c>
      <c r="Q318" s="650">
        <v>0.10429447852760736</v>
      </c>
      <c r="R318" s="629">
        <v>0.47250000000000003</v>
      </c>
      <c r="S318" s="653">
        <v>1.05</v>
      </c>
      <c r="T318" s="620">
        <v>1230.5</v>
      </c>
      <c r="U318" s="620">
        <v>581.41125</v>
      </c>
      <c r="V318" s="654"/>
    </row>
    <row r="319" spans="1:22">
      <c r="A319" s="670"/>
      <c r="B319" s="16" t="s">
        <v>275</v>
      </c>
      <c r="C319" s="644">
        <v>282</v>
      </c>
      <c r="D319" s="644"/>
      <c r="E319" s="644"/>
      <c r="F319" s="16" t="s">
        <v>18</v>
      </c>
      <c r="G319" s="645">
        <v>1</v>
      </c>
      <c r="H319" s="645"/>
      <c r="I319" s="645"/>
      <c r="J319" s="645">
        <v>0.5</v>
      </c>
      <c r="K319" s="645">
        <f t="shared" si="8"/>
        <v>1.5</v>
      </c>
      <c r="L319" s="643">
        <v>0.5</v>
      </c>
      <c r="M319" s="618"/>
      <c r="N319" s="618"/>
      <c r="O319" s="618">
        <f t="shared" si="9"/>
        <v>0.5</v>
      </c>
      <c r="P319" s="620" t="s">
        <v>1006</v>
      </c>
      <c r="Q319" s="620"/>
      <c r="R319" s="629">
        <v>0.45</v>
      </c>
      <c r="S319" s="653">
        <v>1</v>
      </c>
      <c r="T319" s="620">
        <v>1230.5</v>
      </c>
      <c r="U319" s="620">
        <v>553.72500000000002</v>
      </c>
      <c r="V319" s="654"/>
    </row>
    <row r="320" spans="1:22">
      <c r="A320" s="670"/>
      <c r="B320" s="16" t="s">
        <v>138</v>
      </c>
      <c r="C320" s="644">
        <v>157</v>
      </c>
      <c r="D320" s="644">
        <v>40</v>
      </c>
      <c r="E320" s="616" t="s">
        <v>1000</v>
      </c>
      <c r="F320" s="16" t="s">
        <v>15</v>
      </c>
      <c r="G320" s="645">
        <v>1</v>
      </c>
      <c r="H320" s="645"/>
      <c r="I320" s="645"/>
      <c r="J320" s="645">
        <v>0.5</v>
      </c>
      <c r="K320" s="645">
        <f t="shared" si="8"/>
        <v>1.5</v>
      </c>
      <c r="L320" s="619">
        <v>1</v>
      </c>
      <c r="M320" s="618"/>
      <c r="N320" s="618"/>
      <c r="O320" s="618">
        <f t="shared" si="9"/>
        <v>1</v>
      </c>
      <c r="P320" s="620" t="s">
        <v>1006</v>
      </c>
      <c r="Q320" s="650">
        <v>0.25477707006369427</v>
      </c>
      <c r="R320" s="629">
        <v>0.70350000000000013</v>
      </c>
      <c r="S320" s="653">
        <v>1.05</v>
      </c>
      <c r="T320" s="620">
        <v>1230.5</v>
      </c>
      <c r="U320" s="620">
        <v>865.6567500000001</v>
      </c>
      <c r="V320" s="654"/>
    </row>
    <row r="321" spans="1:22">
      <c r="A321" s="670"/>
      <c r="B321" s="16" t="s">
        <v>276</v>
      </c>
      <c r="C321" s="644">
        <v>273</v>
      </c>
      <c r="D321" s="644">
        <v>38</v>
      </c>
      <c r="E321" s="616" t="s">
        <v>1000</v>
      </c>
      <c r="F321" s="16" t="s">
        <v>15</v>
      </c>
      <c r="G321" s="645">
        <v>1</v>
      </c>
      <c r="H321" s="645"/>
      <c r="I321" s="645"/>
      <c r="J321" s="645">
        <v>0.5</v>
      </c>
      <c r="K321" s="645">
        <f t="shared" si="8"/>
        <v>1.5</v>
      </c>
      <c r="L321" s="619">
        <v>1</v>
      </c>
      <c r="M321" s="618"/>
      <c r="N321" s="618"/>
      <c r="O321" s="618">
        <f t="shared" si="9"/>
        <v>1</v>
      </c>
      <c r="P321" s="620" t="s">
        <v>1006</v>
      </c>
      <c r="Q321" s="650">
        <v>0.1391941391941392</v>
      </c>
      <c r="R321" s="629">
        <v>0.70350000000000013</v>
      </c>
      <c r="S321" s="653">
        <v>1.05</v>
      </c>
      <c r="T321" s="620">
        <v>1230.5</v>
      </c>
      <c r="U321" s="620">
        <v>865.6567500000001</v>
      </c>
      <c r="V321" s="654"/>
    </row>
    <row r="322" spans="1:22">
      <c r="A322" s="670"/>
      <c r="B322" s="16" t="s">
        <v>277</v>
      </c>
      <c r="C322" s="644">
        <v>302</v>
      </c>
      <c r="D322" s="644">
        <v>57</v>
      </c>
      <c r="E322" s="616" t="s">
        <v>1000</v>
      </c>
      <c r="F322" s="16" t="s">
        <v>15</v>
      </c>
      <c r="G322" s="645">
        <v>1</v>
      </c>
      <c r="H322" s="645"/>
      <c r="I322" s="645"/>
      <c r="J322" s="645">
        <v>0.5</v>
      </c>
      <c r="K322" s="645">
        <f t="shared" si="8"/>
        <v>1.5</v>
      </c>
      <c r="L322" s="643">
        <v>0.5</v>
      </c>
      <c r="M322" s="618"/>
      <c r="N322" s="618"/>
      <c r="O322" s="618">
        <f t="shared" si="9"/>
        <v>0.5</v>
      </c>
      <c r="P322" s="620" t="s">
        <v>1006</v>
      </c>
      <c r="Q322" s="650">
        <v>0.18874172185430463</v>
      </c>
      <c r="R322" s="629">
        <v>0.47250000000000003</v>
      </c>
      <c r="S322" s="653">
        <v>1.05</v>
      </c>
      <c r="T322" s="620">
        <v>1230.5</v>
      </c>
      <c r="U322" s="620">
        <v>581.41125</v>
      </c>
      <c r="V322" s="654"/>
    </row>
    <row r="323" spans="1:22">
      <c r="A323" s="670"/>
      <c r="B323" s="16" t="s">
        <v>278</v>
      </c>
      <c r="C323" s="644">
        <v>96</v>
      </c>
      <c r="D323" s="644">
        <v>19</v>
      </c>
      <c r="E323" s="616" t="s">
        <v>1000</v>
      </c>
      <c r="F323" s="16" t="s">
        <v>15</v>
      </c>
      <c r="G323" s="645">
        <v>1</v>
      </c>
      <c r="H323" s="645"/>
      <c r="I323" s="645"/>
      <c r="J323" s="645">
        <v>0.5</v>
      </c>
      <c r="K323" s="645">
        <f t="shared" si="8"/>
        <v>1.5</v>
      </c>
      <c r="L323" s="638">
        <v>1</v>
      </c>
      <c r="M323" s="618"/>
      <c r="N323" s="618"/>
      <c r="O323" s="618">
        <f t="shared" si="9"/>
        <v>1</v>
      </c>
      <c r="P323" s="620" t="s">
        <v>1006</v>
      </c>
      <c r="Q323" s="650">
        <v>0.19791666666666666</v>
      </c>
      <c r="R323" s="629">
        <f>0.3*S323</f>
        <v>0.315</v>
      </c>
      <c r="S323" s="653">
        <v>1.05</v>
      </c>
      <c r="T323" s="620">
        <v>1230.5</v>
      </c>
      <c r="U323" s="620">
        <v>387.60750000000002</v>
      </c>
      <c r="V323" s="654"/>
    </row>
    <row r="324" spans="1:22">
      <c r="A324" s="670"/>
      <c r="B324" s="16" t="s">
        <v>279</v>
      </c>
      <c r="C324" s="644">
        <v>228</v>
      </c>
      <c r="D324" s="644">
        <v>24</v>
      </c>
      <c r="E324" s="616" t="s">
        <v>1000</v>
      </c>
      <c r="F324" s="16" t="s">
        <v>15</v>
      </c>
      <c r="G324" s="645">
        <v>1</v>
      </c>
      <c r="H324" s="645"/>
      <c r="I324" s="645"/>
      <c r="J324" s="645">
        <v>0.5</v>
      </c>
      <c r="K324" s="645">
        <f t="shared" si="8"/>
        <v>1.5</v>
      </c>
      <c r="L324" s="638">
        <v>1</v>
      </c>
      <c r="M324" s="618"/>
      <c r="N324" s="618"/>
      <c r="O324" s="618">
        <f t="shared" si="9"/>
        <v>1</v>
      </c>
      <c r="P324" s="620" t="s">
        <v>1006</v>
      </c>
      <c r="Q324" s="650">
        <v>0.10526315789473684</v>
      </c>
      <c r="R324" s="629">
        <v>0.70350000000000013</v>
      </c>
      <c r="S324" s="653">
        <v>1.05</v>
      </c>
      <c r="T324" s="620">
        <v>1230.5</v>
      </c>
      <c r="U324" s="620">
        <v>865.6567500000001</v>
      </c>
      <c r="V324" s="654"/>
    </row>
    <row r="325" spans="1:22">
      <c r="A325" s="670"/>
      <c r="B325" s="16" t="s">
        <v>280</v>
      </c>
      <c r="C325" s="644">
        <v>110</v>
      </c>
      <c r="D325" s="644">
        <v>16</v>
      </c>
      <c r="E325" s="616" t="s">
        <v>1000</v>
      </c>
      <c r="F325" s="16" t="s">
        <v>15</v>
      </c>
      <c r="G325" s="645">
        <v>1</v>
      </c>
      <c r="H325" s="645"/>
      <c r="I325" s="645"/>
      <c r="J325" s="645">
        <v>0.5</v>
      </c>
      <c r="K325" s="645">
        <f t="shared" si="8"/>
        <v>1.5</v>
      </c>
      <c r="L325" s="638">
        <v>1</v>
      </c>
      <c r="M325" s="618"/>
      <c r="N325" s="618"/>
      <c r="O325" s="618">
        <f t="shared" si="9"/>
        <v>1</v>
      </c>
      <c r="P325" s="620" t="s">
        <v>1006</v>
      </c>
      <c r="Q325" s="650">
        <v>0.14545454545454545</v>
      </c>
      <c r="R325" s="629">
        <v>0.70350000000000013</v>
      </c>
      <c r="S325" s="653">
        <v>1.05</v>
      </c>
      <c r="T325" s="620">
        <v>1230.5</v>
      </c>
      <c r="U325" s="620">
        <v>865.6567500000001</v>
      </c>
      <c r="V325" s="654"/>
    </row>
    <row r="326" spans="1:22">
      <c r="A326" s="670"/>
      <c r="B326" s="16" t="s">
        <v>281</v>
      </c>
      <c r="C326" s="644">
        <v>164</v>
      </c>
      <c r="D326" s="644"/>
      <c r="E326" s="644"/>
      <c r="F326" s="16" t="s">
        <v>18</v>
      </c>
      <c r="G326" s="645">
        <v>1</v>
      </c>
      <c r="H326" s="645"/>
      <c r="I326" s="645"/>
      <c r="J326" s="645">
        <v>0.5</v>
      </c>
      <c r="K326" s="645">
        <f t="shared" si="8"/>
        <v>1.5</v>
      </c>
      <c r="L326" s="638">
        <v>1</v>
      </c>
      <c r="M326" s="618"/>
      <c r="N326" s="618"/>
      <c r="O326" s="618">
        <f t="shared" si="9"/>
        <v>1</v>
      </c>
      <c r="P326" s="620" t="s">
        <v>1006</v>
      </c>
      <c r="Q326" s="620"/>
      <c r="R326" s="629">
        <v>0.67</v>
      </c>
      <c r="S326" s="653">
        <v>1</v>
      </c>
      <c r="T326" s="620">
        <v>1230.5</v>
      </c>
      <c r="U326" s="620">
        <v>824.43500000000006</v>
      </c>
      <c r="V326" s="654"/>
    </row>
    <row r="327" spans="1:22">
      <c r="A327" s="513">
        <v>22</v>
      </c>
      <c r="B327" s="643" t="s">
        <v>10</v>
      </c>
      <c r="C327" s="513"/>
      <c r="D327" s="513"/>
      <c r="E327" s="513"/>
      <c r="F327" s="643"/>
      <c r="G327" s="645"/>
      <c r="H327" s="645"/>
      <c r="I327" s="645"/>
      <c r="J327" s="645"/>
      <c r="K327" s="645"/>
      <c r="L327" s="645"/>
      <c r="M327" s="645"/>
      <c r="N327" s="645"/>
      <c r="O327" s="618"/>
      <c r="P327" s="645"/>
      <c r="Q327" s="652"/>
      <c r="R327" s="629"/>
      <c r="S327" s="653"/>
      <c r="T327" s="620"/>
      <c r="U327" s="656">
        <v>17294.55445</v>
      </c>
      <c r="V327" s="654"/>
    </row>
    <row r="328" spans="1:22">
      <c r="A328" s="670" t="s">
        <v>282</v>
      </c>
      <c r="B328" s="643" t="s">
        <v>284</v>
      </c>
      <c r="C328" s="513">
        <v>538</v>
      </c>
      <c r="D328" s="513">
        <v>198</v>
      </c>
      <c r="E328" s="616" t="s">
        <v>1000</v>
      </c>
      <c r="F328" s="643" t="s">
        <v>15</v>
      </c>
      <c r="G328" s="645">
        <v>1</v>
      </c>
      <c r="H328" s="645"/>
      <c r="I328" s="645"/>
      <c r="J328" s="645">
        <v>0.5</v>
      </c>
      <c r="K328" s="645">
        <f t="shared" si="8"/>
        <v>1.5</v>
      </c>
      <c r="L328" s="618">
        <v>1</v>
      </c>
      <c r="M328" s="618"/>
      <c r="N328" s="618"/>
      <c r="O328" s="618">
        <f t="shared" si="9"/>
        <v>1</v>
      </c>
      <c r="P328" s="620" t="s">
        <v>1006</v>
      </c>
      <c r="Q328" s="650">
        <v>0.36802973977695169</v>
      </c>
      <c r="R328" s="629">
        <v>0.70350000000000013</v>
      </c>
      <c r="S328" s="653">
        <v>1.05</v>
      </c>
      <c r="T328" s="620">
        <v>1230.5</v>
      </c>
      <c r="U328" s="620">
        <v>865.6567500000001</v>
      </c>
      <c r="V328" s="654"/>
    </row>
    <row r="329" spans="1:22">
      <c r="A329" s="670"/>
      <c r="B329" s="643" t="s">
        <v>285</v>
      </c>
      <c r="C329" s="513">
        <v>175</v>
      </c>
      <c r="D329" s="513">
        <v>79</v>
      </c>
      <c r="E329" s="616" t="s">
        <v>1000</v>
      </c>
      <c r="F329" s="643" t="s">
        <v>15</v>
      </c>
      <c r="G329" s="645">
        <v>1</v>
      </c>
      <c r="H329" s="645"/>
      <c r="I329" s="645"/>
      <c r="J329" s="645">
        <v>0.5</v>
      </c>
      <c r="K329" s="645">
        <f t="shared" ref="K329:K392" si="10">G329+H329+I329+J329</f>
        <v>1.5</v>
      </c>
      <c r="L329" s="618">
        <v>1</v>
      </c>
      <c r="M329" s="618"/>
      <c r="N329" s="618"/>
      <c r="O329" s="618">
        <f t="shared" ref="O329:O392" si="11">L329+M329+N329</f>
        <v>1</v>
      </c>
      <c r="P329" s="620" t="s">
        <v>1006</v>
      </c>
      <c r="Q329" s="650">
        <v>0.4514285714285714</v>
      </c>
      <c r="R329" s="629">
        <v>0.70350000000000013</v>
      </c>
      <c r="S329" s="653">
        <v>1.05</v>
      </c>
      <c r="T329" s="620">
        <v>1230.5</v>
      </c>
      <c r="U329" s="620">
        <v>865.6567500000001</v>
      </c>
      <c r="V329" s="654"/>
    </row>
    <row r="330" spans="1:22">
      <c r="A330" s="670"/>
      <c r="B330" s="643" t="s">
        <v>286</v>
      </c>
      <c r="C330" s="622">
        <v>405</v>
      </c>
      <c r="D330" s="622"/>
      <c r="E330" s="622"/>
      <c r="F330" s="617" t="s">
        <v>18</v>
      </c>
      <c r="G330" s="645">
        <v>1</v>
      </c>
      <c r="H330" s="645"/>
      <c r="I330" s="645"/>
      <c r="J330" s="645">
        <v>0.5</v>
      </c>
      <c r="K330" s="645">
        <f t="shared" si="10"/>
        <v>1.5</v>
      </c>
      <c r="L330" s="618">
        <v>1</v>
      </c>
      <c r="M330" s="618"/>
      <c r="N330" s="618"/>
      <c r="O330" s="618">
        <f t="shared" si="11"/>
        <v>1</v>
      </c>
      <c r="P330" s="620" t="s">
        <v>1006</v>
      </c>
      <c r="Q330" s="620"/>
      <c r="R330" s="629">
        <v>0.67</v>
      </c>
      <c r="S330" s="653">
        <v>1</v>
      </c>
      <c r="T330" s="620">
        <v>1230.5</v>
      </c>
      <c r="U330" s="620">
        <v>824.43500000000006</v>
      </c>
      <c r="V330" s="654"/>
    </row>
    <row r="331" spans="1:22">
      <c r="A331" s="670"/>
      <c r="B331" s="643" t="s">
        <v>360</v>
      </c>
      <c r="C331" s="622">
        <v>171</v>
      </c>
      <c r="D331" s="622">
        <v>38</v>
      </c>
      <c r="E331" s="616" t="s">
        <v>1000</v>
      </c>
      <c r="F331" s="643" t="s">
        <v>15</v>
      </c>
      <c r="G331" s="645">
        <v>1</v>
      </c>
      <c r="H331" s="645"/>
      <c r="I331" s="645"/>
      <c r="J331" s="645">
        <v>0.5</v>
      </c>
      <c r="K331" s="645">
        <f t="shared" si="10"/>
        <v>1.5</v>
      </c>
      <c r="L331" s="618">
        <v>1</v>
      </c>
      <c r="M331" s="618"/>
      <c r="N331" s="618"/>
      <c r="O331" s="618">
        <f t="shared" si="11"/>
        <v>1</v>
      </c>
      <c r="P331" s="620" t="s">
        <v>1006</v>
      </c>
      <c r="Q331" s="650">
        <v>0.22222222222222221</v>
      </c>
      <c r="R331" s="629">
        <v>0.70350000000000013</v>
      </c>
      <c r="S331" s="653">
        <v>1.05</v>
      </c>
      <c r="T331" s="620">
        <v>1230.5</v>
      </c>
      <c r="U331" s="620">
        <v>865.6567500000001</v>
      </c>
      <c r="V331" s="654"/>
    </row>
    <row r="332" spans="1:22">
      <c r="A332" s="670"/>
      <c r="B332" s="643" t="s">
        <v>359</v>
      </c>
      <c r="C332" s="622">
        <v>307</v>
      </c>
      <c r="D332" s="622">
        <v>69</v>
      </c>
      <c r="E332" s="616" t="s">
        <v>1000</v>
      </c>
      <c r="F332" s="643" t="s">
        <v>15</v>
      </c>
      <c r="G332" s="645">
        <v>1</v>
      </c>
      <c r="H332" s="645"/>
      <c r="I332" s="645"/>
      <c r="J332" s="645">
        <v>0.5</v>
      </c>
      <c r="K332" s="645">
        <f t="shared" si="10"/>
        <v>1.5</v>
      </c>
      <c r="L332" s="618">
        <v>1</v>
      </c>
      <c r="M332" s="618"/>
      <c r="N332" s="618"/>
      <c r="O332" s="618">
        <f t="shared" si="11"/>
        <v>1</v>
      </c>
      <c r="P332" s="620" t="s">
        <v>1006</v>
      </c>
      <c r="Q332" s="650">
        <v>0.22475570032573289</v>
      </c>
      <c r="R332" s="629">
        <v>0.70350000000000013</v>
      </c>
      <c r="S332" s="653">
        <v>1.05</v>
      </c>
      <c r="T332" s="620">
        <v>1230.5</v>
      </c>
      <c r="U332" s="620">
        <v>865.6567500000001</v>
      </c>
      <c r="V332" s="654"/>
    </row>
    <row r="333" spans="1:22">
      <c r="A333" s="670"/>
      <c r="B333" s="643" t="s">
        <v>287</v>
      </c>
      <c r="C333" s="622">
        <v>401</v>
      </c>
      <c r="D333" s="622">
        <v>156</v>
      </c>
      <c r="E333" s="616" t="s">
        <v>1000</v>
      </c>
      <c r="F333" s="623" t="s">
        <v>21</v>
      </c>
      <c r="G333" s="645">
        <v>1</v>
      </c>
      <c r="H333" s="645"/>
      <c r="I333" s="645"/>
      <c r="J333" s="645">
        <v>0.5</v>
      </c>
      <c r="K333" s="645">
        <f t="shared" si="10"/>
        <v>1.5</v>
      </c>
      <c r="L333" s="618"/>
      <c r="M333" s="618">
        <v>1</v>
      </c>
      <c r="N333" s="618"/>
      <c r="O333" s="618">
        <f t="shared" si="11"/>
        <v>1</v>
      </c>
      <c r="P333" s="620" t="s">
        <v>1006</v>
      </c>
      <c r="Q333" s="650">
        <v>0.38902743142144636</v>
      </c>
      <c r="R333" s="629">
        <v>0.42000000000000004</v>
      </c>
      <c r="S333" s="653">
        <v>1.05</v>
      </c>
      <c r="T333" s="620">
        <v>1230.5</v>
      </c>
      <c r="U333" s="620">
        <v>516.81000000000006</v>
      </c>
      <c r="V333" s="654"/>
    </row>
    <row r="334" spans="1:22">
      <c r="A334" s="670"/>
      <c r="B334" s="643" t="s">
        <v>179</v>
      </c>
      <c r="C334" s="622">
        <v>143</v>
      </c>
      <c r="D334" s="622">
        <v>40</v>
      </c>
      <c r="E334" s="616" t="s">
        <v>1000</v>
      </c>
      <c r="F334" s="623" t="s">
        <v>21</v>
      </c>
      <c r="G334" s="645">
        <v>1</v>
      </c>
      <c r="H334" s="645"/>
      <c r="I334" s="645"/>
      <c r="J334" s="645">
        <v>0.5</v>
      </c>
      <c r="K334" s="645">
        <f t="shared" si="10"/>
        <v>1.5</v>
      </c>
      <c r="L334" s="618"/>
      <c r="M334" s="618">
        <v>1</v>
      </c>
      <c r="N334" s="618"/>
      <c r="O334" s="618">
        <f t="shared" si="11"/>
        <v>1</v>
      </c>
      <c r="P334" s="620" t="s">
        <v>1006</v>
      </c>
      <c r="Q334" s="650">
        <v>0.27972027972027974</v>
      </c>
      <c r="R334" s="629">
        <v>0.42000000000000004</v>
      </c>
      <c r="S334" s="653">
        <v>1.05</v>
      </c>
      <c r="T334" s="620">
        <v>1230.5</v>
      </c>
      <c r="U334" s="620">
        <v>516.81000000000006</v>
      </c>
      <c r="V334" s="654"/>
    </row>
    <row r="335" spans="1:22">
      <c r="A335" s="670"/>
      <c r="B335" s="643" t="s">
        <v>288</v>
      </c>
      <c r="C335" s="622">
        <v>187</v>
      </c>
      <c r="D335" s="622">
        <v>40</v>
      </c>
      <c r="E335" s="616" t="s">
        <v>1000</v>
      </c>
      <c r="F335" s="643" t="s">
        <v>15</v>
      </c>
      <c r="G335" s="645">
        <v>1</v>
      </c>
      <c r="H335" s="645"/>
      <c r="I335" s="645"/>
      <c r="J335" s="645">
        <v>0.5</v>
      </c>
      <c r="K335" s="645">
        <f t="shared" si="10"/>
        <v>1.5</v>
      </c>
      <c r="L335" s="618">
        <v>1</v>
      </c>
      <c r="M335" s="618"/>
      <c r="N335" s="618"/>
      <c r="O335" s="618">
        <f t="shared" si="11"/>
        <v>1</v>
      </c>
      <c r="P335" s="620" t="s">
        <v>1006</v>
      </c>
      <c r="Q335" s="650">
        <v>0.21390374331550802</v>
      </c>
      <c r="R335" s="629">
        <v>0.70350000000000013</v>
      </c>
      <c r="S335" s="653">
        <v>1.05</v>
      </c>
      <c r="T335" s="620">
        <v>1230.5</v>
      </c>
      <c r="U335" s="620">
        <v>865.6567500000001</v>
      </c>
      <c r="V335" s="654"/>
    </row>
    <row r="336" spans="1:22">
      <c r="A336" s="670"/>
      <c r="B336" s="643" t="s">
        <v>289</v>
      </c>
      <c r="C336" s="622">
        <v>647</v>
      </c>
      <c r="D336" s="622">
        <v>145</v>
      </c>
      <c r="E336" s="616" t="s">
        <v>1000</v>
      </c>
      <c r="F336" s="623" t="s">
        <v>21</v>
      </c>
      <c r="G336" s="645">
        <v>1</v>
      </c>
      <c r="H336" s="645"/>
      <c r="I336" s="645"/>
      <c r="J336" s="645">
        <v>0.5</v>
      </c>
      <c r="K336" s="645">
        <f t="shared" si="10"/>
        <v>1.5</v>
      </c>
      <c r="L336" s="618">
        <v>1</v>
      </c>
      <c r="M336" s="618"/>
      <c r="N336" s="618"/>
      <c r="O336" s="618">
        <f t="shared" si="11"/>
        <v>1</v>
      </c>
      <c r="P336" s="620" t="s">
        <v>1006</v>
      </c>
      <c r="Q336" s="650">
        <v>0.22411128284389489</v>
      </c>
      <c r="R336" s="629">
        <v>0.70350000000000013</v>
      </c>
      <c r="S336" s="653">
        <v>1.05</v>
      </c>
      <c r="T336" s="620">
        <v>1230.5</v>
      </c>
      <c r="U336" s="620">
        <v>865.6567500000001</v>
      </c>
      <c r="V336" s="654"/>
    </row>
    <row r="337" spans="1:22">
      <c r="A337" s="670"/>
      <c r="B337" s="643" t="s">
        <v>290</v>
      </c>
      <c r="C337" s="513">
        <v>179</v>
      </c>
      <c r="D337" s="513">
        <v>88</v>
      </c>
      <c r="E337" s="616" t="s">
        <v>1000</v>
      </c>
      <c r="F337" s="643" t="s">
        <v>15</v>
      </c>
      <c r="G337" s="645">
        <v>1</v>
      </c>
      <c r="H337" s="645"/>
      <c r="I337" s="645"/>
      <c r="J337" s="645">
        <v>0.5</v>
      </c>
      <c r="K337" s="645">
        <f t="shared" si="10"/>
        <v>1.5</v>
      </c>
      <c r="L337" s="618">
        <v>1</v>
      </c>
      <c r="M337" s="618"/>
      <c r="N337" s="618"/>
      <c r="O337" s="618">
        <f t="shared" si="11"/>
        <v>1</v>
      </c>
      <c r="P337" s="620" t="s">
        <v>1006</v>
      </c>
      <c r="Q337" s="650">
        <v>0.49162011173184356</v>
      </c>
      <c r="R337" s="629">
        <v>0.70350000000000013</v>
      </c>
      <c r="S337" s="653">
        <v>1.05</v>
      </c>
      <c r="T337" s="620">
        <v>1230.5</v>
      </c>
      <c r="U337" s="620">
        <v>865.6567500000001</v>
      </c>
      <c r="V337" s="654"/>
    </row>
    <row r="338" spans="1:22">
      <c r="A338" s="670"/>
      <c r="B338" s="643" t="s">
        <v>187</v>
      </c>
      <c r="C338" s="513">
        <v>403</v>
      </c>
      <c r="D338" s="513">
        <v>126</v>
      </c>
      <c r="E338" s="616" t="s">
        <v>1000</v>
      </c>
      <c r="F338" s="643" t="s">
        <v>15</v>
      </c>
      <c r="G338" s="645">
        <v>1</v>
      </c>
      <c r="H338" s="645"/>
      <c r="I338" s="645"/>
      <c r="J338" s="645">
        <v>0.5</v>
      </c>
      <c r="K338" s="645">
        <f t="shared" si="10"/>
        <v>1.5</v>
      </c>
      <c r="L338" s="618">
        <v>1</v>
      </c>
      <c r="M338" s="618"/>
      <c r="N338" s="618"/>
      <c r="O338" s="618">
        <f t="shared" si="11"/>
        <v>1</v>
      </c>
      <c r="P338" s="620" t="s">
        <v>1006</v>
      </c>
      <c r="Q338" s="650">
        <v>0.31265508684863524</v>
      </c>
      <c r="R338" s="629">
        <v>0.70350000000000013</v>
      </c>
      <c r="S338" s="653">
        <v>1.05</v>
      </c>
      <c r="T338" s="620">
        <v>1230.5</v>
      </c>
      <c r="U338" s="620">
        <v>865.6567500000001</v>
      </c>
      <c r="V338" s="654"/>
    </row>
    <row r="339" spans="1:22">
      <c r="A339" s="670"/>
      <c r="B339" s="643" t="s">
        <v>291</v>
      </c>
      <c r="C339" s="513">
        <v>162</v>
      </c>
      <c r="D339" s="513">
        <v>61</v>
      </c>
      <c r="E339" s="616" t="s">
        <v>1000</v>
      </c>
      <c r="F339" s="643" t="s">
        <v>15</v>
      </c>
      <c r="G339" s="645">
        <v>1</v>
      </c>
      <c r="H339" s="645"/>
      <c r="I339" s="645"/>
      <c r="J339" s="645">
        <v>0.5</v>
      </c>
      <c r="K339" s="645">
        <f t="shared" si="10"/>
        <v>1.5</v>
      </c>
      <c r="L339" s="618">
        <v>1</v>
      </c>
      <c r="M339" s="618"/>
      <c r="N339" s="618"/>
      <c r="O339" s="618">
        <f t="shared" si="11"/>
        <v>1</v>
      </c>
      <c r="P339" s="620" t="s">
        <v>1006</v>
      </c>
      <c r="Q339" s="650">
        <v>0.37654320987654322</v>
      </c>
      <c r="R339" s="629">
        <v>0.70350000000000013</v>
      </c>
      <c r="S339" s="653">
        <v>1.05</v>
      </c>
      <c r="T339" s="620">
        <v>1230.5</v>
      </c>
      <c r="U339" s="620">
        <v>865.6567500000001</v>
      </c>
      <c r="V339" s="654"/>
    </row>
    <row r="340" spans="1:22">
      <c r="A340" s="670"/>
      <c r="B340" s="643" t="s">
        <v>292</v>
      </c>
      <c r="C340" s="513">
        <v>121</v>
      </c>
      <c r="D340" s="513">
        <v>78</v>
      </c>
      <c r="E340" s="616" t="s">
        <v>1000</v>
      </c>
      <c r="F340" s="643" t="s">
        <v>15</v>
      </c>
      <c r="G340" s="645">
        <v>1</v>
      </c>
      <c r="H340" s="645"/>
      <c r="I340" s="645"/>
      <c r="J340" s="645">
        <v>0.5</v>
      </c>
      <c r="K340" s="645">
        <f t="shared" si="10"/>
        <v>1.5</v>
      </c>
      <c r="L340" s="618">
        <v>1</v>
      </c>
      <c r="M340" s="618"/>
      <c r="N340" s="618"/>
      <c r="O340" s="618">
        <f t="shared" si="11"/>
        <v>1</v>
      </c>
      <c r="P340" s="620" t="s">
        <v>1006</v>
      </c>
      <c r="Q340" s="650">
        <v>0.64462809917355368</v>
      </c>
      <c r="R340" s="629">
        <v>0.7370000000000001</v>
      </c>
      <c r="S340" s="653">
        <v>1.1000000000000001</v>
      </c>
      <c r="T340" s="620">
        <v>1230.5</v>
      </c>
      <c r="U340" s="620">
        <v>906.87850000000014</v>
      </c>
      <c r="V340" s="654"/>
    </row>
    <row r="341" spans="1:22">
      <c r="A341" s="670"/>
      <c r="B341" s="643" t="s">
        <v>293</v>
      </c>
      <c r="C341" s="616">
        <v>458</v>
      </c>
      <c r="D341" s="616"/>
      <c r="E341" s="616"/>
      <c r="F341" s="617" t="s">
        <v>18</v>
      </c>
      <c r="G341" s="645">
        <v>1</v>
      </c>
      <c r="H341" s="645"/>
      <c r="I341" s="645"/>
      <c r="J341" s="645">
        <v>0.5</v>
      </c>
      <c r="K341" s="645">
        <f t="shared" si="10"/>
        <v>1.5</v>
      </c>
      <c r="L341" s="618"/>
      <c r="M341" s="618">
        <v>1</v>
      </c>
      <c r="N341" s="618"/>
      <c r="O341" s="618">
        <f t="shared" si="11"/>
        <v>1</v>
      </c>
      <c r="P341" s="620" t="s">
        <v>1006</v>
      </c>
      <c r="Q341" s="620"/>
      <c r="R341" s="629">
        <v>0.4</v>
      </c>
      <c r="S341" s="653">
        <v>1</v>
      </c>
      <c r="T341" s="620">
        <v>1230.5</v>
      </c>
      <c r="U341" s="620">
        <v>492.20000000000005</v>
      </c>
      <c r="V341" s="654"/>
    </row>
    <row r="342" spans="1:22">
      <c r="A342" s="642">
        <v>14</v>
      </c>
      <c r="B342" s="643" t="s">
        <v>10</v>
      </c>
      <c r="C342" s="642"/>
      <c r="D342" s="642"/>
      <c r="E342" s="642"/>
      <c r="F342" s="643"/>
      <c r="G342" s="645"/>
      <c r="H342" s="645"/>
      <c r="I342" s="645"/>
      <c r="J342" s="645"/>
      <c r="K342" s="645"/>
      <c r="L342" s="645"/>
      <c r="M342" s="645"/>
      <c r="N342" s="645"/>
      <c r="O342" s="618"/>
      <c r="P342" s="645"/>
      <c r="Q342" s="652"/>
      <c r="R342" s="629"/>
      <c r="S342" s="653"/>
      <c r="T342" s="620"/>
      <c r="U342" s="656">
        <v>11048.044250000003</v>
      </c>
      <c r="V342" s="654"/>
    </row>
    <row r="343" spans="1:22">
      <c r="A343" s="670" t="s">
        <v>294</v>
      </c>
      <c r="B343" s="643" t="s">
        <v>295</v>
      </c>
      <c r="C343" s="624">
        <v>407</v>
      </c>
      <c r="D343" s="624">
        <v>32</v>
      </c>
      <c r="E343" s="616" t="s">
        <v>1000</v>
      </c>
      <c r="F343" s="643" t="s">
        <v>15</v>
      </c>
      <c r="G343" s="645">
        <v>1</v>
      </c>
      <c r="H343" s="645"/>
      <c r="I343" s="645"/>
      <c r="J343" s="645">
        <v>0.5</v>
      </c>
      <c r="K343" s="645">
        <f t="shared" si="10"/>
        <v>1.5</v>
      </c>
      <c r="L343" s="618">
        <v>1</v>
      </c>
      <c r="M343" s="618"/>
      <c r="N343" s="618"/>
      <c r="O343" s="618">
        <f t="shared" si="11"/>
        <v>1</v>
      </c>
      <c r="P343" s="620" t="s">
        <v>1006</v>
      </c>
      <c r="Q343" s="650">
        <v>7.8624078624078622E-2</v>
      </c>
      <c r="R343" s="629">
        <v>0.67670000000000008</v>
      </c>
      <c r="S343" s="653">
        <v>1.01</v>
      </c>
      <c r="T343" s="620">
        <v>1230.5</v>
      </c>
      <c r="U343" s="620">
        <v>832.67935000000011</v>
      </c>
      <c r="V343" s="654"/>
    </row>
    <row r="344" spans="1:22">
      <c r="A344" s="670"/>
      <c r="B344" s="643" t="s">
        <v>296</v>
      </c>
      <c r="C344" s="624">
        <v>295</v>
      </c>
      <c r="D344" s="624">
        <v>18</v>
      </c>
      <c r="E344" s="616" t="s">
        <v>1000</v>
      </c>
      <c r="F344" s="643" t="s">
        <v>15</v>
      </c>
      <c r="G344" s="645">
        <v>1</v>
      </c>
      <c r="H344" s="645"/>
      <c r="I344" s="645"/>
      <c r="J344" s="645">
        <v>0.5</v>
      </c>
      <c r="K344" s="645">
        <f t="shared" si="10"/>
        <v>1.5</v>
      </c>
      <c r="L344" s="618">
        <v>1</v>
      </c>
      <c r="M344" s="618"/>
      <c r="N344" s="618"/>
      <c r="O344" s="618">
        <f t="shared" si="11"/>
        <v>1</v>
      </c>
      <c r="P344" s="620" t="s">
        <v>1006</v>
      </c>
      <c r="Q344" s="650">
        <v>6.1016949152542375E-2</v>
      </c>
      <c r="R344" s="629">
        <v>0.67670000000000008</v>
      </c>
      <c r="S344" s="653">
        <v>1.01</v>
      </c>
      <c r="T344" s="620">
        <v>1230.5</v>
      </c>
      <c r="U344" s="620">
        <v>832.67935000000011</v>
      </c>
      <c r="V344" s="654"/>
    </row>
    <row r="345" spans="1:22">
      <c r="A345" s="670"/>
      <c r="B345" s="643" t="s">
        <v>364</v>
      </c>
      <c r="C345" s="624">
        <v>216</v>
      </c>
      <c r="D345" s="624">
        <v>7</v>
      </c>
      <c r="E345" s="616" t="s">
        <v>1000</v>
      </c>
      <c r="F345" s="643" t="s">
        <v>15</v>
      </c>
      <c r="G345" s="645">
        <v>1</v>
      </c>
      <c r="H345" s="645"/>
      <c r="I345" s="645"/>
      <c r="J345" s="645">
        <v>0.5</v>
      </c>
      <c r="K345" s="645">
        <f t="shared" si="10"/>
        <v>1.5</v>
      </c>
      <c r="L345" s="618">
        <v>1</v>
      </c>
      <c r="M345" s="618"/>
      <c r="N345" s="618"/>
      <c r="O345" s="618">
        <f t="shared" si="11"/>
        <v>1</v>
      </c>
      <c r="P345" s="620" t="s">
        <v>1006</v>
      </c>
      <c r="Q345" s="650">
        <v>3.2407407407407406E-2</v>
      </c>
      <c r="R345" s="629">
        <v>0.67670000000000008</v>
      </c>
      <c r="S345" s="653">
        <v>1.01</v>
      </c>
      <c r="T345" s="620">
        <v>1230.5</v>
      </c>
      <c r="U345" s="620">
        <v>832.67935000000011</v>
      </c>
      <c r="V345" s="654"/>
    </row>
    <row r="346" spans="1:22">
      <c r="A346" s="670"/>
      <c r="B346" s="643" t="s">
        <v>297</v>
      </c>
      <c r="C346" s="624">
        <v>270</v>
      </c>
      <c r="D346" s="624">
        <v>13</v>
      </c>
      <c r="E346" s="616" t="s">
        <v>1000</v>
      </c>
      <c r="F346" s="643" t="s">
        <v>15</v>
      </c>
      <c r="G346" s="645">
        <v>1</v>
      </c>
      <c r="H346" s="645"/>
      <c r="I346" s="645"/>
      <c r="J346" s="645">
        <v>0.5</v>
      </c>
      <c r="K346" s="645">
        <f t="shared" si="10"/>
        <v>1.5</v>
      </c>
      <c r="L346" s="618">
        <v>1</v>
      </c>
      <c r="M346" s="618"/>
      <c r="N346" s="618"/>
      <c r="O346" s="618">
        <f t="shared" si="11"/>
        <v>1</v>
      </c>
      <c r="P346" s="620" t="s">
        <v>1006</v>
      </c>
      <c r="Q346" s="650">
        <v>4.8148148148148148E-2</v>
      </c>
      <c r="R346" s="629">
        <v>0.67670000000000008</v>
      </c>
      <c r="S346" s="653">
        <v>1.01</v>
      </c>
      <c r="T346" s="620">
        <v>1230.5</v>
      </c>
      <c r="U346" s="620">
        <v>832.67935000000011</v>
      </c>
      <c r="V346" s="654"/>
    </row>
    <row r="347" spans="1:22">
      <c r="A347" s="670"/>
      <c r="B347" s="643" t="s">
        <v>298</v>
      </c>
      <c r="C347" s="624">
        <v>313</v>
      </c>
      <c r="D347" s="624">
        <v>21</v>
      </c>
      <c r="E347" s="616" t="s">
        <v>1000</v>
      </c>
      <c r="F347" s="643" t="s">
        <v>15</v>
      </c>
      <c r="G347" s="645">
        <v>1</v>
      </c>
      <c r="H347" s="645"/>
      <c r="I347" s="645"/>
      <c r="J347" s="645">
        <v>0.5</v>
      </c>
      <c r="K347" s="645">
        <f t="shared" si="10"/>
        <v>1.5</v>
      </c>
      <c r="L347" s="618">
        <v>1</v>
      </c>
      <c r="M347" s="618"/>
      <c r="N347" s="618"/>
      <c r="O347" s="618">
        <f t="shared" si="11"/>
        <v>1</v>
      </c>
      <c r="P347" s="620" t="s">
        <v>1006</v>
      </c>
      <c r="Q347" s="650">
        <v>6.7092651757188496E-2</v>
      </c>
      <c r="R347" s="629">
        <v>0.67670000000000008</v>
      </c>
      <c r="S347" s="653">
        <v>1.01</v>
      </c>
      <c r="T347" s="620">
        <v>1230.5</v>
      </c>
      <c r="U347" s="620">
        <v>832.67935000000011</v>
      </c>
      <c r="V347" s="654"/>
    </row>
    <row r="348" spans="1:22">
      <c r="A348" s="670"/>
      <c r="B348" s="643" t="s">
        <v>299</v>
      </c>
      <c r="C348" s="624">
        <v>450</v>
      </c>
      <c r="D348" s="624">
        <v>21</v>
      </c>
      <c r="E348" s="616" t="s">
        <v>1000</v>
      </c>
      <c r="F348" s="643" t="s">
        <v>15</v>
      </c>
      <c r="G348" s="645">
        <v>1</v>
      </c>
      <c r="H348" s="645"/>
      <c r="I348" s="645"/>
      <c r="J348" s="645">
        <v>0.5</v>
      </c>
      <c r="K348" s="645">
        <f t="shared" si="10"/>
        <v>1.5</v>
      </c>
      <c r="L348" s="618">
        <v>1</v>
      </c>
      <c r="M348" s="618"/>
      <c r="N348" s="618"/>
      <c r="O348" s="618">
        <f t="shared" si="11"/>
        <v>1</v>
      </c>
      <c r="P348" s="620" t="s">
        <v>1006</v>
      </c>
      <c r="Q348" s="650">
        <v>4.6666666666666669E-2</v>
      </c>
      <c r="R348" s="629">
        <v>0.67670000000000008</v>
      </c>
      <c r="S348" s="653">
        <v>1.01</v>
      </c>
      <c r="T348" s="620">
        <v>1230.5</v>
      </c>
      <c r="U348" s="620">
        <v>832.67935000000011</v>
      </c>
      <c r="V348" s="654"/>
    </row>
    <row r="349" spans="1:22">
      <c r="A349" s="670"/>
      <c r="B349" s="643" t="s">
        <v>301</v>
      </c>
      <c r="C349" s="624">
        <v>413</v>
      </c>
      <c r="D349" s="624">
        <v>40</v>
      </c>
      <c r="E349" s="616" t="s">
        <v>1000</v>
      </c>
      <c r="F349" s="643" t="s">
        <v>15</v>
      </c>
      <c r="G349" s="645">
        <v>1</v>
      </c>
      <c r="H349" s="645"/>
      <c r="I349" s="645"/>
      <c r="J349" s="645">
        <v>0.5</v>
      </c>
      <c r="K349" s="645">
        <f t="shared" si="10"/>
        <v>1.5</v>
      </c>
      <c r="L349" s="618">
        <v>1</v>
      </c>
      <c r="M349" s="618"/>
      <c r="N349" s="618"/>
      <c r="O349" s="618">
        <f t="shared" si="11"/>
        <v>1</v>
      </c>
      <c r="P349" s="620" t="s">
        <v>1006</v>
      </c>
      <c r="Q349" s="650">
        <v>9.6852300242130748E-2</v>
      </c>
      <c r="R349" s="629">
        <v>0.70350000000000013</v>
      </c>
      <c r="S349" s="653">
        <v>1.05</v>
      </c>
      <c r="T349" s="620">
        <v>1230.5</v>
      </c>
      <c r="U349" s="620">
        <v>865.6567500000001</v>
      </c>
      <c r="V349" s="654"/>
    </row>
    <row r="350" spans="1:22">
      <c r="A350" s="642">
        <v>7</v>
      </c>
      <c r="B350" s="643" t="s">
        <v>10</v>
      </c>
      <c r="C350" s="642"/>
      <c r="D350" s="642"/>
      <c r="E350" s="642"/>
      <c r="F350" s="643"/>
      <c r="G350" s="645"/>
      <c r="H350" s="645"/>
      <c r="I350" s="645"/>
      <c r="J350" s="645"/>
      <c r="K350" s="645"/>
      <c r="L350" s="645"/>
      <c r="M350" s="645"/>
      <c r="N350" s="645"/>
      <c r="O350" s="618"/>
      <c r="P350" s="645"/>
      <c r="Q350" s="652"/>
      <c r="R350" s="629"/>
      <c r="S350" s="653"/>
      <c r="T350" s="620"/>
      <c r="U350" s="656">
        <v>5861.7328500000012</v>
      </c>
      <c r="V350" s="654"/>
    </row>
    <row r="351" spans="1:22">
      <c r="A351" s="670" t="s">
        <v>303</v>
      </c>
      <c r="B351" s="643" t="s">
        <v>304</v>
      </c>
      <c r="C351" s="642">
        <v>257</v>
      </c>
      <c r="D351" s="642">
        <v>49</v>
      </c>
      <c r="E351" s="616" t="s">
        <v>1000</v>
      </c>
      <c r="F351" s="643" t="s">
        <v>15</v>
      </c>
      <c r="G351" s="645">
        <v>1</v>
      </c>
      <c r="H351" s="645"/>
      <c r="I351" s="645"/>
      <c r="J351" s="645">
        <v>0.5</v>
      </c>
      <c r="K351" s="645">
        <f t="shared" si="10"/>
        <v>1.5</v>
      </c>
      <c r="L351" s="643">
        <v>1</v>
      </c>
      <c r="M351" s="643"/>
      <c r="N351" s="643"/>
      <c r="O351" s="618">
        <f t="shared" si="11"/>
        <v>1</v>
      </c>
      <c r="P351" s="620" t="s">
        <v>1006</v>
      </c>
      <c r="Q351" s="650">
        <v>0.19066147859922178</v>
      </c>
      <c r="R351" s="629">
        <v>0.70350000000000013</v>
      </c>
      <c r="S351" s="653">
        <v>1.05</v>
      </c>
      <c r="T351" s="620">
        <v>1230.5</v>
      </c>
      <c r="U351" s="620">
        <v>865.6567500000001</v>
      </c>
      <c r="V351" s="654"/>
    </row>
    <row r="352" spans="1:22">
      <c r="A352" s="670"/>
      <c r="B352" s="643" t="s">
        <v>305</v>
      </c>
      <c r="C352" s="642">
        <v>209</v>
      </c>
      <c r="D352" s="642">
        <v>28</v>
      </c>
      <c r="E352" s="616" t="s">
        <v>1000</v>
      </c>
      <c r="F352" s="643" t="s">
        <v>15</v>
      </c>
      <c r="G352" s="645">
        <v>1</v>
      </c>
      <c r="H352" s="645"/>
      <c r="I352" s="645"/>
      <c r="J352" s="645">
        <v>0.5</v>
      </c>
      <c r="K352" s="645">
        <f t="shared" si="10"/>
        <v>1.5</v>
      </c>
      <c r="L352" s="643">
        <v>1</v>
      </c>
      <c r="M352" s="643"/>
      <c r="N352" s="643"/>
      <c r="O352" s="618">
        <f t="shared" si="11"/>
        <v>1</v>
      </c>
      <c r="P352" s="620" t="s">
        <v>1006</v>
      </c>
      <c r="Q352" s="650">
        <v>0.13397129186602871</v>
      </c>
      <c r="R352" s="629">
        <v>0.70350000000000013</v>
      </c>
      <c r="S352" s="653">
        <v>1.05</v>
      </c>
      <c r="T352" s="620">
        <v>1230.5</v>
      </c>
      <c r="U352" s="620">
        <v>865.6567500000001</v>
      </c>
      <c r="V352" s="654"/>
    </row>
    <row r="353" spans="1:22">
      <c r="A353" s="670"/>
      <c r="B353" s="643" t="s">
        <v>306</v>
      </c>
      <c r="C353" s="642">
        <v>164</v>
      </c>
      <c r="D353" s="642">
        <v>23</v>
      </c>
      <c r="E353" s="616" t="s">
        <v>1000</v>
      </c>
      <c r="F353" s="643" t="s">
        <v>15</v>
      </c>
      <c r="G353" s="645">
        <v>1</v>
      </c>
      <c r="H353" s="645"/>
      <c r="I353" s="645"/>
      <c r="J353" s="645">
        <v>0.5</v>
      </c>
      <c r="K353" s="645">
        <f t="shared" si="10"/>
        <v>1.5</v>
      </c>
      <c r="L353" s="643">
        <v>1</v>
      </c>
      <c r="M353" s="643"/>
      <c r="N353" s="643"/>
      <c r="O353" s="618">
        <f t="shared" si="11"/>
        <v>1</v>
      </c>
      <c r="P353" s="620" t="s">
        <v>1006</v>
      </c>
      <c r="Q353" s="650">
        <v>0.1402439024390244</v>
      </c>
      <c r="R353" s="629">
        <v>0.70350000000000013</v>
      </c>
      <c r="S353" s="653">
        <v>1.05</v>
      </c>
      <c r="T353" s="620">
        <v>1230.5</v>
      </c>
      <c r="U353" s="620">
        <v>865.6567500000001</v>
      </c>
      <c r="V353" s="654"/>
    </row>
    <row r="354" spans="1:22" ht="31.2">
      <c r="A354" s="670"/>
      <c r="B354" s="643" t="s">
        <v>308</v>
      </c>
      <c r="C354" s="642">
        <v>390</v>
      </c>
      <c r="D354" s="642">
        <v>74</v>
      </c>
      <c r="E354" s="616" t="s">
        <v>1000</v>
      </c>
      <c r="F354" s="643" t="s">
        <v>15</v>
      </c>
      <c r="G354" s="645">
        <v>1</v>
      </c>
      <c r="H354" s="645"/>
      <c r="I354" s="645"/>
      <c r="J354" s="645">
        <v>0.5</v>
      </c>
      <c r="K354" s="645">
        <f t="shared" si="10"/>
        <v>1.5</v>
      </c>
      <c r="L354" s="643">
        <v>1</v>
      </c>
      <c r="M354" s="643"/>
      <c r="N354" s="643"/>
      <c r="O354" s="618">
        <f t="shared" si="11"/>
        <v>1</v>
      </c>
      <c r="P354" s="620" t="s">
        <v>1006</v>
      </c>
      <c r="Q354" s="650">
        <v>0.18974358974358974</v>
      </c>
      <c r="R354" s="629">
        <v>0.70350000000000013</v>
      </c>
      <c r="S354" s="653">
        <v>1.05</v>
      </c>
      <c r="T354" s="620">
        <v>1230.5</v>
      </c>
      <c r="U354" s="620">
        <v>865.6567500000001</v>
      </c>
      <c r="V354" s="654"/>
    </row>
    <row r="355" spans="1:22">
      <c r="A355" s="670"/>
      <c r="B355" s="643" t="s">
        <v>309</v>
      </c>
      <c r="C355" s="642">
        <v>350</v>
      </c>
      <c r="D355" s="642">
        <v>58</v>
      </c>
      <c r="E355" s="642"/>
      <c r="F355" s="643" t="s">
        <v>18</v>
      </c>
      <c r="G355" s="645">
        <v>1</v>
      </c>
      <c r="H355" s="645"/>
      <c r="I355" s="645"/>
      <c r="J355" s="645">
        <v>0.5</v>
      </c>
      <c r="K355" s="645">
        <f t="shared" si="10"/>
        <v>1.5</v>
      </c>
      <c r="L355" s="643"/>
      <c r="M355" s="643">
        <v>1</v>
      </c>
      <c r="N355" s="643"/>
      <c r="O355" s="618">
        <f t="shared" si="11"/>
        <v>1</v>
      </c>
      <c r="P355" s="620" t="s">
        <v>1006</v>
      </c>
      <c r="Q355" s="620"/>
      <c r="R355" s="629">
        <v>0.4</v>
      </c>
      <c r="S355" s="653">
        <v>1</v>
      </c>
      <c r="T355" s="620">
        <v>1230.5</v>
      </c>
      <c r="U355" s="620">
        <v>492.20000000000005</v>
      </c>
      <c r="V355" s="654"/>
    </row>
    <row r="356" spans="1:22">
      <c r="A356" s="670"/>
      <c r="B356" s="643" t="s">
        <v>310</v>
      </c>
      <c r="C356" s="642">
        <v>294</v>
      </c>
      <c r="D356" s="642">
        <v>58</v>
      </c>
      <c r="E356" s="616" t="s">
        <v>1000</v>
      </c>
      <c r="F356" s="643" t="s">
        <v>15</v>
      </c>
      <c r="G356" s="645">
        <v>1</v>
      </c>
      <c r="H356" s="645"/>
      <c r="I356" s="645"/>
      <c r="J356" s="645">
        <v>0.5</v>
      </c>
      <c r="K356" s="645">
        <f t="shared" si="10"/>
        <v>1.5</v>
      </c>
      <c r="L356" s="643">
        <v>1</v>
      </c>
      <c r="M356" s="643"/>
      <c r="N356" s="643"/>
      <c r="O356" s="618">
        <f t="shared" si="11"/>
        <v>1</v>
      </c>
      <c r="P356" s="620" t="s">
        <v>1006</v>
      </c>
      <c r="Q356" s="650">
        <v>0.19727891156462585</v>
      </c>
      <c r="R356" s="629">
        <v>0.70350000000000013</v>
      </c>
      <c r="S356" s="653">
        <v>1.05</v>
      </c>
      <c r="T356" s="620">
        <v>1230.5</v>
      </c>
      <c r="U356" s="620">
        <v>865.6567500000001</v>
      </c>
      <c r="V356" s="654"/>
    </row>
    <row r="357" spans="1:22">
      <c r="A357" s="670"/>
      <c r="B357" s="643" t="s">
        <v>311</v>
      </c>
      <c r="C357" s="642">
        <v>660</v>
      </c>
      <c r="D357" s="642">
        <v>167</v>
      </c>
      <c r="E357" s="616" t="s">
        <v>1000</v>
      </c>
      <c r="F357" s="643" t="s">
        <v>15</v>
      </c>
      <c r="G357" s="645">
        <v>1</v>
      </c>
      <c r="H357" s="645"/>
      <c r="I357" s="645"/>
      <c r="J357" s="645">
        <v>0.5</v>
      </c>
      <c r="K357" s="645">
        <f t="shared" si="10"/>
        <v>1.5</v>
      </c>
      <c r="L357" s="643">
        <v>0.25</v>
      </c>
      <c r="M357" s="643"/>
      <c r="N357" s="643"/>
      <c r="O357" s="618">
        <f t="shared" si="11"/>
        <v>0.25</v>
      </c>
      <c r="P357" s="620" t="s">
        <v>1006</v>
      </c>
      <c r="Q357" s="650">
        <v>0.25303030303030305</v>
      </c>
      <c r="R357" s="629">
        <v>0.47250000000000003</v>
      </c>
      <c r="S357" s="653">
        <v>1.05</v>
      </c>
      <c r="T357" s="620">
        <v>1230.5</v>
      </c>
      <c r="U357" s="620">
        <v>581.41125</v>
      </c>
      <c r="V357" s="654"/>
    </row>
    <row r="358" spans="1:22">
      <c r="A358" s="670"/>
      <c r="B358" s="643" t="s">
        <v>252</v>
      </c>
      <c r="C358" s="642">
        <v>772</v>
      </c>
      <c r="D358" s="642">
        <v>212</v>
      </c>
      <c r="E358" s="616" t="s">
        <v>1000</v>
      </c>
      <c r="F358" s="643" t="s">
        <v>15</v>
      </c>
      <c r="G358" s="645">
        <v>1</v>
      </c>
      <c r="H358" s="645"/>
      <c r="I358" s="645"/>
      <c r="J358" s="645">
        <v>0.5</v>
      </c>
      <c r="K358" s="645">
        <f t="shared" si="10"/>
        <v>1.5</v>
      </c>
      <c r="L358" s="643">
        <v>1</v>
      </c>
      <c r="M358" s="643"/>
      <c r="N358" s="643"/>
      <c r="O358" s="618">
        <f t="shared" si="11"/>
        <v>1</v>
      </c>
      <c r="P358" s="620" t="s">
        <v>1006</v>
      </c>
      <c r="Q358" s="650">
        <v>0.27461139896373055</v>
      </c>
      <c r="R358" s="629">
        <v>0.70350000000000013</v>
      </c>
      <c r="S358" s="653">
        <v>1.05</v>
      </c>
      <c r="T358" s="620">
        <v>1230.5</v>
      </c>
      <c r="U358" s="620">
        <v>865.6567500000001</v>
      </c>
      <c r="V358" s="654"/>
    </row>
    <row r="359" spans="1:22">
      <c r="A359" s="670"/>
      <c r="B359" s="643" t="s">
        <v>312</v>
      </c>
      <c r="C359" s="642">
        <v>251</v>
      </c>
      <c r="D359" s="642">
        <v>37</v>
      </c>
      <c r="E359" s="616" t="s">
        <v>1000</v>
      </c>
      <c r="F359" s="643" t="s">
        <v>15</v>
      </c>
      <c r="G359" s="645">
        <v>1</v>
      </c>
      <c r="H359" s="645"/>
      <c r="I359" s="645"/>
      <c r="J359" s="645">
        <v>0.5</v>
      </c>
      <c r="K359" s="645">
        <f t="shared" si="10"/>
        <v>1.5</v>
      </c>
      <c r="L359" s="643">
        <v>1</v>
      </c>
      <c r="M359" s="643"/>
      <c r="N359" s="643"/>
      <c r="O359" s="618">
        <f t="shared" si="11"/>
        <v>1</v>
      </c>
      <c r="P359" s="620" t="s">
        <v>1006</v>
      </c>
      <c r="Q359" s="650">
        <v>0.14741035856573706</v>
      </c>
      <c r="R359" s="629">
        <v>0.70350000000000013</v>
      </c>
      <c r="S359" s="653">
        <v>1.05</v>
      </c>
      <c r="T359" s="620">
        <v>1230.5</v>
      </c>
      <c r="U359" s="620">
        <v>865.6567500000001</v>
      </c>
      <c r="V359" s="654"/>
    </row>
    <row r="360" spans="1:22">
      <c r="A360" s="670"/>
      <c r="B360" s="643" t="s">
        <v>313</v>
      </c>
      <c r="C360" s="642">
        <v>51</v>
      </c>
      <c r="D360" s="642">
        <v>10</v>
      </c>
      <c r="E360" s="616" t="s">
        <v>1000</v>
      </c>
      <c r="F360" s="643" t="s">
        <v>15</v>
      </c>
      <c r="G360" s="645">
        <v>1</v>
      </c>
      <c r="H360" s="645"/>
      <c r="I360" s="645"/>
      <c r="J360" s="645">
        <v>0.5</v>
      </c>
      <c r="K360" s="645">
        <f t="shared" si="10"/>
        <v>1.5</v>
      </c>
      <c r="L360" s="643">
        <v>1</v>
      </c>
      <c r="M360" s="643"/>
      <c r="N360" s="643"/>
      <c r="O360" s="618">
        <f t="shared" si="11"/>
        <v>1</v>
      </c>
      <c r="P360" s="620" t="s">
        <v>1006</v>
      </c>
      <c r="Q360" s="650">
        <v>0.19607843137254902</v>
      </c>
      <c r="R360" s="629">
        <f>0.3*S360</f>
        <v>0.315</v>
      </c>
      <c r="S360" s="653">
        <v>1.05</v>
      </c>
      <c r="T360" s="620">
        <v>1230.5</v>
      </c>
      <c r="U360" s="620">
        <v>387.60750000000002</v>
      </c>
      <c r="V360" s="654"/>
    </row>
    <row r="361" spans="1:22" ht="15.6" customHeight="1">
      <c r="A361" s="670"/>
      <c r="B361" s="643" t="s">
        <v>314</v>
      </c>
      <c r="C361" s="642">
        <v>224</v>
      </c>
      <c r="D361" s="642">
        <v>37</v>
      </c>
      <c r="E361" s="616" t="s">
        <v>1000</v>
      </c>
      <c r="F361" s="643" t="s">
        <v>15</v>
      </c>
      <c r="G361" s="645">
        <v>1</v>
      </c>
      <c r="H361" s="645"/>
      <c r="I361" s="645"/>
      <c r="J361" s="645">
        <v>0.5</v>
      </c>
      <c r="K361" s="645">
        <f t="shared" si="10"/>
        <v>1.5</v>
      </c>
      <c r="L361" s="643">
        <v>1</v>
      </c>
      <c r="M361" s="643"/>
      <c r="N361" s="643"/>
      <c r="O361" s="618">
        <f t="shared" si="11"/>
        <v>1</v>
      </c>
      <c r="P361" s="620" t="s">
        <v>1006</v>
      </c>
      <c r="Q361" s="650">
        <v>0.16517857142857142</v>
      </c>
      <c r="R361" s="629">
        <v>0.70350000000000013</v>
      </c>
      <c r="S361" s="653">
        <v>1.05</v>
      </c>
      <c r="T361" s="620">
        <v>1230.5</v>
      </c>
      <c r="U361" s="620">
        <v>865.6567500000001</v>
      </c>
      <c r="V361" s="654"/>
    </row>
    <row r="362" spans="1:22">
      <c r="A362" s="642">
        <v>11</v>
      </c>
      <c r="B362" s="643" t="s">
        <v>10</v>
      </c>
      <c r="C362" s="642"/>
      <c r="D362" s="642"/>
      <c r="E362" s="642"/>
      <c r="F362" s="643"/>
      <c r="G362" s="645"/>
      <c r="H362" s="645"/>
      <c r="I362" s="645"/>
      <c r="J362" s="645"/>
      <c r="K362" s="645"/>
      <c r="L362" s="645"/>
      <c r="M362" s="645"/>
      <c r="N362" s="645"/>
      <c r="O362" s="618"/>
      <c r="P362" s="645"/>
      <c r="Q362" s="652"/>
      <c r="R362" s="629"/>
      <c r="S362" s="653"/>
      <c r="T362" s="620"/>
      <c r="U362" s="656">
        <v>8386.4727500000008</v>
      </c>
      <c r="V362" s="654"/>
    </row>
    <row r="363" spans="1:22">
      <c r="A363" s="670" t="s">
        <v>315</v>
      </c>
      <c r="B363" s="643" t="s">
        <v>316</v>
      </c>
      <c r="C363" s="527">
        <v>318</v>
      </c>
      <c r="D363" s="527">
        <v>47</v>
      </c>
      <c r="E363" s="616" t="s">
        <v>1000</v>
      </c>
      <c r="F363" s="614" t="s">
        <v>15</v>
      </c>
      <c r="G363" s="645">
        <v>1</v>
      </c>
      <c r="H363" s="645"/>
      <c r="I363" s="645"/>
      <c r="J363" s="645">
        <v>0.5</v>
      </c>
      <c r="K363" s="645">
        <f t="shared" si="10"/>
        <v>1.5</v>
      </c>
      <c r="L363" s="618">
        <v>1</v>
      </c>
      <c r="M363" s="618"/>
      <c r="N363" s="618"/>
      <c r="O363" s="618">
        <f t="shared" si="11"/>
        <v>1</v>
      </c>
      <c r="P363" s="620" t="s">
        <v>1006</v>
      </c>
      <c r="Q363" s="650">
        <v>0.14779874213836477</v>
      </c>
      <c r="R363" s="629">
        <v>0.70350000000000013</v>
      </c>
      <c r="S363" s="653">
        <v>1.05</v>
      </c>
      <c r="T363" s="620">
        <v>1230.5</v>
      </c>
      <c r="U363" s="620">
        <v>865.6567500000001</v>
      </c>
      <c r="V363" s="654"/>
    </row>
    <row r="364" spans="1:22">
      <c r="A364" s="670"/>
      <c r="B364" s="643" t="s">
        <v>317</v>
      </c>
      <c r="C364" s="527">
        <v>300</v>
      </c>
      <c r="D364" s="527">
        <v>58</v>
      </c>
      <c r="E364" s="616" t="s">
        <v>1000</v>
      </c>
      <c r="F364" s="614" t="s">
        <v>15</v>
      </c>
      <c r="G364" s="645">
        <v>1</v>
      </c>
      <c r="H364" s="645"/>
      <c r="I364" s="645"/>
      <c r="J364" s="645">
        <v>0.5</v>
      </c>
      <c r="K364" s="645">
        <f t="shared" si="10"/>
        <v>1.5</v>
      </c>
      <c r="L364" s="618">
        <v>1</v>
      </c>
      <c r="M364" s="618"/>
      <c r="N364" s="618"/>
      <c r="O364" s="618">
        <f t="shared" si="11"/>
        <v>1</v>
      </c>
      <c r="P364" s="620" t="s">
        <v>1006</v>
      </c>
      <c r="Q364" s="650">
        <v>0.19333333333333333</v>
      </c>
      <c r="R364" s="629">
        <v>0.70350000000000013</v>
      </c>
      <c r="S364" s="653">
        <v>1.05</v>
      </c>
      <c r="T364" s="620">
        <v>1230.5</v>
      </c>
      <c r="U364" s="620">
        <v>865.6567500000001</v>
      </c>
      <c r="V364" s="654"/>
    </row>
    <row r="365" spans="1:22">
      <c r="A365" s="670"/>
      <c r="B365" s="643" t="s">
        <v>318</v>
      </c>
      <c r="C365" s="622">
        <v>273</v>
      </c>
      <c r="D365" s="622">
        <v>55</v>
      </c>
      <c r="E365" s="616" t="s">
        <v>1000</v>
      </c>
      <c r="F365" s="614" t="s">
        <v>15</v>
      </c>
      <c r="G365" s="645">
        <v>1</v>
      </c>
      <c r="H365" s="645"/>
      <c r="I365" s="645"/>
      <c r="J365" s="645">
        <v>0.5</v>
      </c>
      <c r="K365" s="645">
        <f t="shared" si="10"/>
        <v>1.5</v>
      </c>
      <c r="L365" s="618">
        <v>1</v>
      </c>
      <c r="M365" s="618"/>
      <c r="N365" s="618"/>
      <c r="O365" s="618">
        <f t="shared" si="11"/>
        <v>1</v>
      </c>
      <c r="P365" s="620" t="s">
        <v>1006</v>
      </c>
      <c r="Q365" s="650">
        <v>0.20146520146520147</v>
      </c>
      <c r="R365" s="629">
        <v>0.70350000000000013</v>
      </c>
      <c r="S365" s="653">
        <v>1.05</v>
      </c>
      <c r="T365" s="620">
        <v>1230.5</v>
      </c>
      <c r="U365" s="620">
        <v>865.6567500000001</v>
      </c>
      <c r="V365" s="654"/>
    </row>
    <row r="366" spans="1:22">
      <c r="A366" s="670"/>
      <c r="B366" s="643" t="s">
        <v>319</v>
      </c>
      <c r="C366" s="622">
        <v>412</v>
      </c>
      <c r="D366" s="622">
        <v>31</v>
      </c>
      <c r="E366" s="616" t="s">
        <v>1000</v>
      </c>
      <c r="F366" s="614" t="s">
        <v>15</v>
      </c>
      <c r="G366" s="645">
        <v>1</v>
      </c>
      <c r="H366" s="645"/>
      <c r="I366" s="645"/>
      <c r="J366" s="645">
        <v>0.5</v>
      </c>
      <c r="K366" s="645">
        <f t="shared" si="10"/>
        <v>1.5</v>
      </c>
      <c r="L366" s="618">
        <v>1</v>
      </c>
      <c r="M366" s="618"/>
      <c r="N366" s="618"/>
      <c r="O366" s="618">
        <f t="shared" si="11"/>
        <v>1</v>
      </c>
      <c r="P366" s="620" t="s">
        <v>1006</v>
      </c>
      <c r="Q366" s="650">
        <v>7.5242718446601936E-2</v>
      </c>
      <c r="R366" s="629">
        <v>0.67670000000000008</v>
      </c>
      <c r="S366" s="653">
        <v>1.01</v>
      </c>
      <c r="T366" s="620">
        <v>1230.5</v>
      </c>
      <c r="U366" s="620">
        <v>832.67935000000011</v>
      </c>
      <c r="V366" s="654"/>
    </row>
    <row r="367" spans="1:22">
      <c r="A367" s="670"/>
      <c r="B367" s="643" t="s">
        <v>320</v>
      </c>
      <c r="C367" s="622">
        <v>387</v>
      </c>
      <c r="D367" s="622">
        <v>40</v>
      </c>
      <c r="E367" s="616" t="s">
        <v>1000</v>
      </c>
      <c r="F367" s="614" t="s">
        <v>15</v>
      </c>
      <c r="G367" s="645">
        <v>1</v>
      </c>
      <c r="H367" s="645"/>
      <c r="I367" s="645"/>
      <c r="J367" s="645">
        <v>0.5</v>
      </c>
      <c r="K367" s="645">
        <f t="shared" si="10"/>
        <v>1.5</v>
      </c>
      <c r="L367" s="618">
        <v>1</v>
      </c>
      <c r="M367" s="618"/>
      <c r="N367" s="618"/>
      <c r="O367" s="618">
        <f t="shared" si="11"/>
        <v>1</v>
      </c>
      <c r="P367" s="620" t="s">
        <v>1006</v>
      </c>
      <c r="Q367" s="650">
        <v>0.10335917312661498</v>
      </c>
      <c r="R367" s="629">
        <v>0.70350000000000013</v>
      </c>
      <c r="S367" s="653">
        <v>1.05</v>
      </c>
      <c r="T367" s="620">
        <v>1230.5</v>
      </c>
      <c r="U367" s="620">
        <v>865.6567500000001</v>
      </c>
      <c r="V367" s="654"/>
    </row>
    <row r="368" spans="1:22">
      <c r="A368" s="670"/>
      <c r="B368" s="643" t="s">
        <v>321</v>
      </c>
      <c r="C368" s="622">
        <v>510</v>
      </c>
      <c r="D368" s="622">
        <v>59</v>
      </c>
      <c r="E368" s="616" t="s">
        <v>1000</v>
      </c>
      <c r="F368" s="614" t="s">
        <v>15</v>
      </c>
      <c r="G368" s="645">
        <v>1</v>
      </c>
      <c r="H368" s="645"/>
      <c r="I368" s="645"/>
      <c r="J368" s="645">
        <v>0.5</v>
      </c>
      <c r="K368" s="645">
        <f t="shared" si="10"/>
        <v>1.5</v>
      </c>
      <c r="L368" s="618">
        <v>1</v>
      </c>
      <c r="M368" s="618"/>
      <c r="N368" s="618"/>
      <c r="O368" s="618">
        <f t="shared" si="11"/>
        <v>1</v>
      </c>
      <c r="P368" s="620" t="s">
        <v>1006</v>
      </c>
      <c r="Q368" s="650">
        <v>0.11568627450980393</v>
      </c>
      <c r="R368" s="629">
        <v>0.70350000000000013</v>
      </c>
      <c r="S368" s="653">
        <v>1.05</v>
      </c>
      <c r="T368" s="620">
        <v>1230.5</v>
      </c>
      <c r="U368" s="620">
        <v>865.6567500000001</v>
      </c>
      <c r="V368" s="654"/>
    </row>
    <row r="369" spans="1:22">
      <c r="A369" s="670"/>
      <c r="B369" s="643" t="s">
        <v>322</v>
      </c>
      <c r="C369" s="622">
        <v>217</v>
      </c>
      <c r="D369" s="622">
        <v>30</v>
      </c>
      <c r="E369" s="616" t="s">
        <v>1000</v>
      </c>
      <c r="F369" s="614" t="s">
        <v>15</v>
      </c>
      <c r="G369" s="645">
        <v>1</v>
      </c>
      <c r="H369" s="645"/>
      <c r="I369" s="645"/>
      <c r="J369" s="645">
        <v>0.5</v>
      </c>
      <c r="K369" s="645">
        <f t="shared" si="10"/>
        <v>1.5</v>
      </c>
      <c r="L369" s="618">
        <v>1</v>
      </c>
      <c r="M369" s="618"/>
      <c r="N369" s="618"/>
      <c r="O369" s="618">
        <f t="shared" si="11"/>
        <v>1</v>
      </c>
      <c r="P369" s="620" t="s">
        <v>1006</v>
      </c>
      <c r="Q369" s="650">
        <v>0.13824884792626729</v>
      </c>
      <c r="R369" s="629">
        <v>0.70350000000000013</v>
      </c>
      <c r="S369" s="653">
        <v>1.05</v>
      </c>
      <c r="T369" s="620">
        <v>1230.5</v>
      </c>
      <c r="U369" s="620">
        <v>865.6567500000001</v>
      </c>
      <c r="V369" s="654"/>
    </row>
    <row r="370" spans="1:22">
      <c r="A370" s="670"/>
      <c r="B370" s="643" t="s">
        <v>323</v>
      </c>
      <c r="C370" s="622">
        <v>286</v>
      </c>
      <c r="D370" s="622">
        <v>54</v>
      </c>
      <c r="E370" s="616" t="s">
        <v>1000</v>
      </c>
      <c r="F370" s="614" t="s">
        <v>15</v>
      </c>
      <c r="G370" s="645">
        <v>1</v>
      </c>
      <c r="H370" s="645"/>
      <c r="I370" s="645"/>
      <c r="J370" s="645">
        <v>0.5</v>
      </c>
      <c r="K370" s="645">
        <f t="shared" si="10"/>
        <v>1.5</v>
      </c>
      <c r="L370" s="618">
        <v>1</v>
      </c>
      <c r="M370" s="618"/>
      <c r="N370" s="618"/>
      <c r="O370" s="618">
        <f t="shared" si="11"/>
        <v>1</v>
      </c>
      <c r="P370" s="620" t="s">
        <v>1006</v>
      </c>
      <c r="Q370" s="650">
        <v>0.1888111888111888</v>
      </c>
      <c r="R370" s="629">
        <v>0.70350000000000013</v>
      </c>
      <c r="S370" s="653">
        <v>1.05</v>
      </c>
      <c r="T370" s="620">
        <v>1230.5</v>
      </c>
      <c r="U370" s="620">
        <v>865.6567500000001</v>
      </c>
      <c r="V370" s="654"/>
    </row>
    <row r="371" spans="1:22">
      <c r="A371" s="670"/>
      <c r="B371" s="643" t="s">
        <v>128</v>
      </c>
      <c r="C371" s="622">
        <v>135</v>
      </c>
      <c r="D371" s="622">
        <v>13</v>
      </c>
      <c r="E371" s="616" t="s">
        <v>1000</v>
      </c>
      <c r="F371" s="614" t="s">
        <v>15</v>
      </c>
      <c r="G371" s="645">
        <v>1</v>
      </c>
      <c r="H371" s="645"/>
      <c r="I371" s="645"/>
      <c r="J371" s="645">
        <v>0.5</v>
      </c>
      <c r="K371" s="645">
        <f t="shared" si="10"/>
        <v>1.5</v>
      </c>
      <c r="L371" s="618">
        <v>1</v>
      </c>
      <c r="M371" s="618"/>
      <c r="N371" s="618"/>
      <c r="O371" s="618">
        <f t="shared" si="11"/>
        <v>1</v>
      </c>
      <c r="P371" s="620" t="s">
        <v>1006</v>
      </c>
      <c r="Q371" s="650">
        <v>9.6296296296296297E-2</v>
      </c>
      <c r="R371" s="629">
        <v>0.70350000000000013</v>
      </c>
      <c r="S371" s="653">
        <v>1.05</v>
      </c>
      <c r="T371" s="620">
        <v>1230.5</v>
      </c>
      <c r="U371" s="620">
        <v>865.6567500000001</v>
      </c>
      <c r="V371" s="654"/>
    </row>
    <row r="372" spans="1:22">
      <c r="A372" s="670"/>
      <c r="B372" s="643" t="s">
        <v>324</v>
      </c>
      <c r="C372" s="622">
        <v>174</v>
      </c>
      <c r="D372" s="622">
        <v>26</v>
      </c>
      <c r="E372" s="616" t="s">
        <v>1000</v>
      </c>
      <c r="F372" s="614" t="s">
        <v>15</v>
      </c>
      <c r="G372" s="645">
        <v>1</v>
      </c>
      <c r="H372" s="645"/>
      <c r="I372" s="645"/>
      <c r="J372" s="645">
        <v>0.5</v>
      </c>
      <c r="K372" s="645">
        <f t="shared" si="10"/>
        <v>1.5</v>
      </c>
      <c r="L372" s="618">
        <v>1</v>
      </c>
      <c r="M372" s="618"/>
      <c r="N372" s="618"/>
      <c r="O372" s="618">
        <f t="shared" si="11"/>
        <v>1</v>
      </c>
      <c r="P372" s="620" t="s">
        <v>1006</v>
      </c>
      <c r="Q372" s="650">
        <v>0.14942528735632185</v>
      </c>
      <c r="R372" s="629">
        <v>0.70350000000000013</v>
      </c>
      <c r="S372" s="653">
        <v>1.05</v>
      </c>
      <c r="T372" s="620">
        <v>1230.5</v>
      </c>
      <c r="U372" s="620">
        <v>865.6567500000001</v>
      </c>
      <c r="V372" s="654"/>
    </row>
    <row r="373" spans="1:22">
      <c r="A373" s="670"/>
      <c r="B373" s="643" t="s">
        <v>325</v>
      </c>
      <c r="C373" s="622">
        <v>543</v>
      </c>
      <c r="D373" s="622">
        <v>30</v>
      </c>
      <c r="E373" s="616" t="s">
        <v>1000</v>
      </c>
      <c r="F373" s="614" t="s">
        <v>15</v>
      </c>
      <c r="G373" s="645">
        <v>1</v>
      </c>
      <c r="H373" s="645"/>
      <c r="I373" s="645"/>
      <c r="J373" s="645">
        <v>0.5</v>
      </c>
      <c r="K373" s="645">
        <f t="shared" si="10"/>
        <v>1.5</v>
      </c>
      <c r="L373" s="643">
        <v>0.5</v>
      </c>
      <c r="M373" s="618"/>
      <c r="N373" s="618"/>
      <c r="O373" s="618">
        <f t="shared" si="11"/>
        <v>0.5</v>
      </c>
      <c r="P373" s="620" t="s">
        <v>1006</v>
      </c>
      <c r="Q373" s="650">
        <v>5.5248618784530384E-2</v>
      </c>
      <c r="R373" s="629">
        <v>0.45450000000000002</v>
      </c>
      <c r="S373" s="653">
        <v>1.01</v>
      </c>
      <c r="T373" s="620">
        <v>1230.5</v>
      </c>
      <c r="U373" s="620">
        <v>559.26224999999999</v>
      </c>
      <c r="V373" s="654"/>
    </row>
    <row r="374" spans="1:22">
      <c r="A374" s="670"/>
      <c r="B374" s="643" t="s">
        <v>326</v>
      </c>
      <c r="C374" s="622">
        <v>261</v>
      </c>
      <c r="D374" s="622">
        <v>26</v>
      </c>
      <c r="E374" s="616" t="s">
        <v>1000</v>
      </c>
      <c r="F374" s="614" t="s">
        <v>15</v>
      </c>
      <c r="G374" s="645">
        <v>1</v>
      </c>
      <c r="H374" s="645"/>
      <c r="I374" s="645"/>
      <c r="J374" s="645">
        <v>0.5</v>
      </c>
      <c r="K374" s="645">
        <f t="shared" si="10"/>
        <v>1.5</v>
      </c>
      <c r="L374" s="618">
        <v>1</v>
      </c>
      <c r="M374" s="618"/>
      <c r="N374" s="618"/>
      <c r="O374" s="618">
        <f t="shared" si="11"/>
        <v>1</v>
      </c>
      <c r="P374" s="620" t="s">
        <v>1006</v>
      </c>
      <c r="Q374" s="650">
        <v>9.9616858237547887E-2</v>
      </c>
      <c r="R374" s="629">
        <v>0.70350000000000013</v>
      </c>
      <c r="S374" s="653">
        <v>1.05</v>
      </c>
      <c r="T374" s="620">
        <v>1230.5</v>
      </c>
      <c r="U374" s="620">
        <v>865.6567500000001</v>
      </c>
      <c r="V374" s="654"/>
    </row>
    <row r="375" spans="1:22">
      <c r="A375" s="670"/>
      <c r="B375" s="165" t="s">
        <v>806</v>
      </c>
      <c r="C375" s="622">
        <v>492</v>
      </c>
      <c r="D375" s="622">
        <v>85</v>
      </c>
      <c r="E375" s="616" t="s">
        <v>1000</v>
      </c>
      <c r="F375" s="614" t="s">
        <v>15</v>
      </c>
      <c r="G375" s="645">
        <v>1</v>
      </c>
      <c r="H375" s="645"/>
      <c r="I375" s="645"/>
      <c r="J375" s="645">
        <v>0.5</v>
      </c>
      <c r="K375" s="645">
        <f t="shared" si="10"/>
        <v>1.5</v>
      </c>
      <c r="L375" s="643">
        <v>0.5</v>
      </c>
      <c r="M375" s="618"/>
      <c r="N375" s="618"/>
      <c r="O375" s="618">
        <f t="shared" si="11"/>
        <v>0.5</v>
      </c>
      <c r="P375" s="620" t="s">
        <v>1006</v>
      </c>
      <c r="Q375" s="650">
        <v>0.17276422764227642</v>
      </c>
      <c r="R375" s="629">
        <v>0.47250000000000003</v>
      </c>
      <c r="S375" s="653">
        <v>1.05</v>
      </c>
      <c r="T375" s="620">
        <v>1230.5</v>
      </c>
      <c r="U375" s="620">
        <v>581.41125</v>
      </c>
      <c r="V375" s="654"/>
    </row>
    <row r="376" spans="1:22">
      <c r="A376" s="642">
        <v>13</v>
      </c>
      <c r="B376" s="643" t="s">
        <v>10</v>
      </c>
      <c r="C376" s="642"/>
      <c r="D376" s="642"/>
      <c r="E376" s="642"/>
      <c r="F376" s="643"/>
      <c r="G376" s="645"/>
      <c r="H376" s="645"/>
      <c r="I376" s="645"/>
      <c r="J376" s="645"/>
      <c r="K376" s="645"/>
      <c r="L376" s="645"/>
      <c r="M376" s="645"/>
      <c r="N376" s="645"/>
      <c r="O376" s="618"/>
      <c r="P376" s="645"/>
      <c r="Q376" s="652"/>
      <c r="R376" s="629"/>
      <c r="S376" s="653"/>
      <c r="T376" s="620"/>
      <c r="U376" s="656">
        <v>10629.92035</v>
      </c>
      <c r="V376" s="654"/>
    </row>
    <row r="377" spans="1:22">
      <c r="A377" s="670" t="s">
        <v>327</v>
      </c>
      <c r="B377" s="643" t="s">
        <v>329</v>
      </c>
      <c r="C377" s="513">
        <v>175</v>
      </c>
      <c r="D377" s="513">
        <v>25</v>
      </c>
      <c r="E377" s="616" t="s">
        <v>1000</v>
      </c>
      <c r="F377" s="643" t="s">
        <v>330</v>
      </c>
      <c r="G377" s="645">
        <v>1</v>
      </c>
      <c r="H377" s="645"/>
      <c r="I377" s="645"/>
      <c r="J377" s="645">
        <v>0.5</v>
      </c>
      <c r="K377" s="645">
        <f t="shared" si="10"/>
        <v>1.5</v>
      </c>
      <c r="L377" s="645">
        <v>1</v>
      </c>
      <c r="M377" s="645"/>
      <c r="N377" s="645"/>
      <c r="O377" s="618">
        <f t="shared" si="11"/>
        <v>1</v>
      </c>
      <c r="P377" s="620" t="s">
        <v>1006</v>
      </c>
      <c r="Q377" s="650">
        <v>0.14285714285714285</v>
      </c>
      <c r="R377" s="629">
        <v>0.70350000000000013</v>
      </c>
      <c r="S377" s="653">
        <v>1.05</v>
      </c>
      <c r="T377" s="620">
        <v>1230.5</v>
      </c>
      <c r="U377" s="620">
        <v>865.6567500000001</v>
      </c>
      <c r="V377" s="654"/>
    </row>
    <row r="378" spans="1:22">
      <c r="A378" s="670"/>
      <c r="B378" s="643" t="s">
        <v>331</v>
      </c>
      <c r="C378" s="513">
        <v>385</v>
      </c>
      <c r="D378" s="513">
        <v>62</v>
      </c>
      <c r="E378" s="616" t="s">
        <v>1000</v>
      </c>
      <c r="F378" s="643" t="s">
        <v>330</v>
      </c>
      <c r="G378" s="645">
        <v>1</v>
      </c>
      <c r="H378" s="645"/>
      <c r="I378" s="645"/>
      <c r="J378" s="645">
        <v>0.5</v>
      </c>
      <c r="K378" s="645">
        <f t="shared" si="10"/>
        <v>1.5</v>
      </c>
      <c r="L378" s="645">
        <v>1</v>
      </c>
      <c r="M378" s="645"/>
      <c r="N378" s="645"/>
      <c r="O378" s="618">
        <f t="shared" si="11"/>
        <v>1</v>
      </c>
      <c r="P378" s="620" t="s">
        <v>1006</v>
      </c>
      <c r="Q378" s="650">
        <v>0.16103896103896104</v>
      </c>
      <c r="R378" s="629">
        <v>0.70350000000000013</v>
      </c>
      <c r="S378" s="653">
        <v>1.05</v>
      </c>
      <c r="T378" s="620">
        <v>1230.5</v>
      </c>
      <c r="U378" s="620">
        <v>865.6567500000001</v>
      </c>
      <c r="V378" s="654"/>
    </row>
    <row r="379" spans="1:22">
      <c r="A379" s="670"/>
      <c r="B379" s="643" t="s">
        <v>332</v>
      </c>
      <c r="C379" s="513">
        <v>408</v>
      </c>
      <c r="D379" s="513">
        <v>72</v>
      </c>
      <c r="E379" s="616" t="s">
        <v>1000</v>
      </c>
      <c r="F379" s="643" t="s">
        <v>330</v>
      </c>
      <c r="G379" s="645">
        <v>1</v>
      </c>
      <c r="H379" s="645"/>
      <c r="I379" s="645"/>
      <c r="J379" s="645">
        <v>0.5</v>
      </c>
      <c r="K379" s="645">
        <f t="shared" si="10"/>
        <v>1.5</v>
      </c>
      <c r="L379" s="645">
        <v>1</v>
      </c>
      <c r="M379" s="645"/>
      <c r="N379" s="645"/>
      <c r="O379" s="618">
        <f t="shared" si="11"/>
        <v>1</v>
      </c>
      <c r="P379" s="620" t="s">
        <v>1006</v>
      </c>
      <c r="Q379" s="650">
        <v>0.17647058823529413</v>
      </c>
      <c r="R379" s="629">
        <v>0.70350000000000013</v>
      </c>
      <c r="S379" s="653">
        <v>1.05</v>
      </c>
      <c r="T379" s="620">
        <v>1230.5</v>
      </c>
      <c r="U379" s="620">
        <v>865.6567500000001</v>
      </c>
      <c r="V379" s="654"/>
    </row>
    <row r="380" spans="1:22">
      <c r="A380" s="670"/>
      <c r="B380" s="643" t="s">
        <v>333</v>
      </c>
      <c r="C380" s="513">
        <v>210</v>
      </c>
      <c r="D380" s="513">
        <v>37</v>
      </c>
      <c r="E380" s="616" t="s">
        <v>1000</v>
      </c>
      <c r="F380" s="643" t="s">
        <v>330</v>
      </c>
      <c r="G380" s="645">
        <v>1</v>
      </c>
      <c r="H380" s="645"/>
      <c r="I380" s="645"/>
      <c r="J380" s="645">
        <v>0.5</v>
      </c>
      <c r="K380" s="645">
        <f t="shared" si="10"/>
        <v>1.5</v>
      </c>
      <c r="L380" s="645">
        <v>1</v>
      </c>
      <c r="M380" s="645"/>
      <c r="N380" s="645"/>
      <c r="O380" s="618">
        <f t="shared" si="11"/>
        <v>1</v>
      </c>
      <c r="P380" s="620" t="s">
        <v>1006</v>
      </c>
      <c r="Q380" s="650">
        <v>0.1761904761904762</v>
      </c>
      <c r="R380" s="629">
        <v>0.70350000000000013</v>
      </c>
      <c r="S380" s="653">
        <v>1.05</v>
      </c>
      <c r="T380" s="620">
        <v>1230.5</v>
      </c>
      <c r="U380" s="620">
        <v>865.6567500000001</v>
      </c>
      <c r="V380" s="654"/>
    </row>
    <row r="381" spans="1:22">
      <c r="A381" s="670"/>
      <c r="B381" s="643" t="s">
        <v>335</v>
      </c>
      <c r="C381" s="513">
        <v>152</v>
      </c>
      <c r="D381" s="513">
        <v>26</v>
      </c>
      <c r="E381" s="616" t="s">
        <v>1000</v>
      </c>
      <c r="F381" s="643" t="s">
        <v>330</v>
      </c>
      <c r="G381" s="645">
        <v>1</v>
      </c>
      <c r="H381" s="645"/>
      <c r="I381" s="645"/>
      <c r="J381" s="645">
        <v>0.5</v>
      </c>
      <c r="K381" s="645">
        <f t="shared" si="10"/>
        <v>1.5</v>
      </c>
      <c r="L381" s="645">
        <v>1</v>
      </c>
      <c r="M381" s="645"/>
      <c r="N381" s="645"/>
      <c r="O381" s="618">
        <f t="shared" si="11"/>
        <v>1</v>
      </c>
      <c r="P381" s="620" t="s">
        <v>1006</v>
      </c>
      <c r="Q381" s="650">
        <v>0.17105263157894737</v>
      </c>
      <c r="R381" s="629">
        <v>0.70350000000000013</v>
      </c>
      <c r="S381" s="653">
        <v>1.05</v>
      </c>
      <c r="T381" s="620">
        <v>1230.5</v>
      </c>
      <c r="U381" s="620">
        <v>865.6567500000001</v>
      </c>
      <c r="V381" s="654"/>
    </row>
    <row r="382" spans="1:22">
      <c r="A382" s="670"/>
      <c r="B382" s="643" t="s">
        <v>336</v>
      </c>
      <c r="C382" s="513">
        <v>156</v>
      </c>
      <c r="D382" s="513">
        <v>24</v>
      </c>
      <c r="E382" s="616" t="s">
        <v>1000</v>
      </c>
      <c r="F382" s="643" t="s">
        <v>330</v>
      </c>
      <c r="G382" s="645">
        <v>1</v>
      </c>
      <c r="H382" s="645"/>
      <c r="I382" s="645"/>
      <c r="J382" s="645">
        <v>0.5</v>
      </c>
      <c r="K382" s="645">
        <f t="shared" si="10"/>
        <v>1.5</v>
      </c>
      <c r="L382" s="645">
        <v>1</v>
      </c>
      <c r="M382" s="645"/>
      <c r="N382" s="645"/>
      <c r="O382" s="618">
        <f t="shared" si="11"/>
        <v>1</v>
      </c>
      <c r="P382" s="620" t="s">
        <v>1006</v>
      </c>
      <c r="Q382" s="650">
        <v>0.15384615384615385</v>
      </c>
      <c r="R382" s="629">
        <v>0.70350000000000013</v>
      </c>
      <c r="S382" s="653">
        <v>1.05</v>
      </c>
      <c r="T382" s="620">
        <v>1230.5</v>
      </c>
      <c r="U382" s="620">
        <v>865.6567500000001</v>
      </c>
      <c r="V382" s="654"/>
    </row>
    <row r="383" spans="1:22">
      <c r="A383" s="670"/>
      <c r="B383" s="643" t="s">
        <v>337</v>
      </c>
      <c r="C383" s="513">
        <v>234</v>
      </c>
      <c r="D383" s="513">
        <v>25</v>
      </c>
      <c r="E383" s="616" t="s">
        <v>1000</v>
      </c>
      <c r="F383" s="643" t="s">
        <v>330</v>
      </c>
      <c r="G383" s="645">
        <v>1</v>
      </c>
      <c r="H383" s="645"/>
      <c r="I383" s="645"/>
      <c r="J383" s="645">
        <v>0.5</v>
      </c>
      <c r="K383" s="645">
        <f t="shared" si="10"/>
        <v>1.5</v>
      </c>
      <c r="L383" s="645">
        <v>1</v>
      </c>
      <c r="M383" s="645"/>
      <c r="N383" s="645"/>
      <c r="O383" s="618">
        <f t="shared" si="11"/>
        <v>1</v>
      </c>
      <c r="P383" s="620" t="s">
        <v>1006</v>
      </c>
      <c r="Q383" s="650">
        <v>0.10683760683760683</v>
      </c>
      <c r="R383" s="629">
        <v>0.70350000000000013</v>
      </c>
      <c r="S383" s="653">
        <v>1.05</v>
      </c>
      <c r="T383" s="620">
        <v>1230.5</v>
      </c>
      <c r="U383" s="620">
        <v>865.6567500000001</v>
      </c>
      <c r="V383" s="654"/>
    </row>
    <row r="384" spans="1:22" ht="31.2">
      <c r="A384" s="670"/>
      <c r="B384" s="643" t="s">
        <v>338</v>
      </c>
      <c r="C384" s="513">
        <v>436</v>
      </c>
      <c r="D384" s="513">
        <v>55</v>
      </c>
      <c r="E384" s="616" t="s">
        <v>1000</v>
      </c>
      <c r="F384" s="643" t="s">
        <v>330</v>
      </c>
      <c r="G384" s="645">
        <v>1</v>
      </c>
      <c r="H384" s="645"/>
      <c r="I384" s="645"/>
      <c r="J384" s="645">
        <v>0.5</v>
      </c>
      <c r="K384" s="645">
        <f t="shared" si="10"/>
        <v>1.5</v>
      </c>
      <c r="L384" s="645">
        <v>1</v>
      </c>
      <c r="M384" s="645"/>
      <c r="N384" s="645"/>
      <c r="O384" s="618">
        <f t="shared" si="11"/>
        <v>1</v>
      </c>
      <c r="P384" s="620" t="s">
        <v>1006</v>
      </c>
      <c r="Q384" s="650">
        <v>0.12614678899082568</v>
      </c>
      <c r="R384" s="629">
        <v>0.70350000000000013</v>
      </c>
      <c r="S384" s="653">
        <v>1.05</v>
      </c>
      <c r="T384" s="620">
        <v>1230.5</v>
      </c>
      <c r="U384" s="620">
        <v>865.6567500000001</v>
      </c>
      <c r="V384" s="654"/>
    </row>
    <row r="385" spans="1:22">
      <c r="A385" s="670"/>
      <c r="B385" s="643" t="s">
        <v>339</v>
      </c>
      <c r="C385" s="513">
        <v>360</v>
      </c>
      <c r="D385" s="513">
        <v>69</v>
      </c>
      <c r="E385" s="616" t="s">
        <v>1000</v>
      </c>
      <c r="F385" s="643" t="s">
        <v>330</v>
      </c>
      <c r="G385" s="645">
        <v>1</v>
      </c>
      <c r="H385" s="645"/>
      <c r="I385" s="645"/>
      <c r="J385" s="645">
        <v>0.5</v>
      </c>
      <c r="K385" s="645">
        <f t="shared" si="10"/>
        <v>1.5</v>
      </c>
      <c r="L385" s="645">
        <v>1</v>
      </c>
      <c r="M385" s="645"/>
      <c r="N385" s="645"/>
      <c r="O385" s="618">
        <f t="shared" si="11"/>
        <v>1</v>
      </c>
      <c r="P385" s="620" t="s">
        <v>1006</v>
      </c>
      <c r="Q385" s="650">
        <v>0.19166666666666668</v>
      </c>
      <c r="R385" s="629">
        <v>0.70350000000000013</v>
      </c>
      <c r="S385" s="653">
        <v>1.05</v>
      </c>
      <c r="T385" s="620">
        <v>1230.5</v>
      </c>
      <c r="U385" s="620">
        <v>865.6567500000001</v>
      </c>
      <c r="V385" s="654"/>
    </row>
    <row r="386" spans="1:22">
      <c r="A386" s="642">
        <v>11</v>
      </c>
      <c r="B386" s="643" t="s">
        <v>10</v>
      </c>
      <c r="C386" s="642"/>
      <c r="D386" s="642"/>
      <c r="E386" s="642"/>
      <c r="F386" s="643"/>
      <c r="G386" s="645"/>
      <c r="H386" s="645"/>
      <c r="I386" s="645"/>
      <c r="J386" s="645"/>
      <c r="K386" s="645"/>
      <c r="L386" s="645"/>
      <c r="M386" s="645"/>
      <c r="N386" s="645"/>
      <c r="O386" s="618"/>
      <c r="P386" s="645"/>
      <c r="Q386" s="652"/>
      <c r="R386" s="629"/>
      <c r="S386" s="653"/>
      <c r="T386" s="620"/>
      <c r="U386" s="656">
        <v>7790.9107500000009</v>
      </c>
      <c r="V386" s="654"/>
    </row>
    <row r="387" spans="1:22">
      <c r="A387" s="670" t="s">
        <v>340</v>
      </c>
      <c r="B387" s="643" t="s">
        <v>341</v>
      </c>
      <c r="C387" s="622">
        <v>161</v>
      </c>
      <c r="D387" s="622">
        <v>23</v>
      </c>
      <c r="E387" s="616" t="s">
        <v>1000</v>
      </c>
      <c r="F387" s="643" t="s">
        <v>15</v>
      </c>
      <c r="G387" s="645">
        <v>1</v>
      </c>
      <c r="H387" s="645"/>
      <c r="I387" s="645"/>
      <c r="J387" s="645">
        <v>0.5</v>
      </c>
      <c r="K387" s="645">
        <f t="shared" si="10"/>
        <v>1.5</v>
      </c>
      <c r="L387" s="618">
        <v>1</v>
      </c>
      <c r="M387" s="618"/>
      <c r="N387" s="618"/>
      <c r="O387" s="618">
        <f t="shared" si="11"/>
        <v>1</v>
      </c>
      <c r="P387" s="620" t="s">
        <v>1006</v>
      </c>
      <c r="Q387" s="650">
        <v>0.14285714285714285</v>
      </c>
      <c r="R387" s="629">
        <v>0.70350000000000013</v>
      </c>
      <c r="S387" s="653">
        <v>1.05</v>
      </c>
      <c r="T387" s="620">
        <v>1230.5</v>
      </c>
      <c r="U387" s="620">
        <v>865.6567500000001</v>
      </c>
      <c r="V387" s="654"/>
    </row>
    <row r="388" spans="1:22">
      <c r="A388" s="670"/>
      <c r="B388" s="643" t="s">
        <v>17</v>
      </c>
      <c r="C388" s="622">
        <v>207</v>
      </c>
      <c r="D388" s="622">
        <v>31</v>
      </c>
      <c r="E388" s="616" t="s">
        <v>1000</v>
      </c>
      <c r="F388" s="643" t="s">
        <v>15</v>
      </c>
      <c r="G388" s="645">
        <v>1</v>
      </c>
      <c r="H388" s="645"/>
      <c r="I388" s="645"/>
      <c r="J388" s="645">
        <v>0.5</v>
      </c>
      <c r="K388" s="645">
        <f t="shared" si="10"/>
        <v>1.5</v>
      </c>
      <c r="L388" s="636">
        <v>1</v>
      </c>
      <c r="M388" s="636"/>
      <c r="N388" s="636"/>
      <c r="O388" s="618">
        <f t="shared" si="11"/>
        <v>1</v>
      </c>
      <c r="P388" s="620" t="s">
        <v>1006</v>
      </c>
      <c r="Q388" s="650">
        <v>0.14975845410628019</v>
      </c>
      <c r="R388" s="629">
        <v>0.70350000000000013</v>
      </c>
      <c r="S388" s="653">
        <v>1.05</v>
      </c>
      <c r="T388" s="620">
        <v>1230.5</v>
      </c>
      <c r="U388" s="620">
        <v>865.6567500000001</v>
      </c>
      <c r="V388" s="654"/>
    </row>
    <row r="389" spans="1:22">
      <c r="A389" s="670"/>
      <c r="B389" s="643" t="s">
        <v>342</v>
      </c>
      <c r="C389" s="622">
        <v>103</v>
      </c>
      <c r="D389" s="622">
        <v>12</v>
      </c>
      <c r="E389" s="616" t="s">
        <v>1000</v>
      </c>
      <c r="F389" s="643" t="s">
        <v>15</v>
      </c>
      <c r="G389" s="645">
        <v>1</v>
      </c>
      <c r="H389" s="645"/>
      <c r="I389" s="645"/>
      <c r="J389" s="645">
        <v>0.5</v>
      </c>
      <c r="K389" s="645">
        <f t="shared" si="10"/>
        <v>1.5</v>
      </c>
      <c r="L389" s="643">
        <v>0.5</v>
      </c>
      <c r="M389" s="636"/>
      <c r="N389" s="636"/>
      <c r="O389" s="618">
        <f t="shared" si="11"/>
        <v>0.5</v>
      </c>
      <c r="P389" s="620" t="s">
        <v>1006</v>
      </c>
      <c r="Q389" s="650">
        <v>0.11650485436893204</v>
      </c>
      <c r="R389" s="629">
        <v>0.47250000000000003</v>
      </c>
      <c r="S389" s="653">
        <v>1.05</v>
      </c>
      <c r="T389" s="620">
        <v>1230.5</v>
      </c>
      <c r="U389" s="620">
        <v>581.41125</v>
      </c>
      <c r="V389" s="654"/>
    </row>
    <row r="390" spans="1:22">
      <c r="A390" s="670"/>
      <c r="B390" s="643" t="s">
        <v>343</v>
      </c>
      <c r="C390" s="622">
        <v>321</v>
      </c>
      <c r="D390" s="622">
        <v>66</v>
      </c>
      <c r="E390" s="616" t="s">
        <v>1000</v>
      </c>
      <c r="F390" s="643" t="s">
        <v>15</v>
      </c>
      <c r="G390" s="645">
        <v>1</v>
      </c>
      <c r="H390" s="645"/>
      <c r="I390" s="645"/>
      <c r="J390" s="645">
        <v>0.5</v>
      </c>
      <c r="K390" s="645">
        <f t="shared" si="10"/>
        <v>1.5</v>
      </c>
      <c r="L390" s="636">
        <v>1</v>
      </c>
      <c r="M390" s="636"/>
      <c r="N390" s="636"/>
      <c r="O390" s="618">
        <f t="shared" si="11"/>
        <v>1</v>
      </c>
      <c r="P390" s="620" t="s">
        <v>1006</v>
      </c>
      <c r="Q390" s="650">
        <v>0.20560747663551401</v>
      </c>
      <c r="R390" s="629">
        <v>0.70350000000000013</v>
      </c>
      <c r="S390" s="653">
        <v>1.05</v>
      </c>
      <c r="T390" s="620">
        <v>1230.5</v>
      </c>
      <c r="U390" s="620">
        <v>865.6567500000001</v>
      </c>
      <c r="V390" s="654"/>
    </row>
    <row r="391" spans="1:22">
      <c r="A391" s="670"/>
      <c r="B391" s="643" t="s">
        <v>344</v>
      </c>
      <c r="C391" s="622">
        <v>14</v>
      </c>
      <c r="D391" s="622">
        <v>4</v>
      </c>
      <c r="E391" s="616" t="s">
        <v>1000</v>
      </c>
      <c r="F391" s="643" t="s">
        <v>15</v>
      </c>
      <c r="G391" s="645">
        <v>1</v>
      </c>
      <c r="H391" s="645"/>
      <c r="I391" s="645"/>
      <c r="J391" s="645">
        <v>0.5</v>
      </c>
      <c r="K391" s="645">
        <f t="shared" si="10"/>
        <v>1.5</v>
      </c>
      <c r="L391" s="636">
        <v>0.25</v>
      </c>
      <c r="M391" s="636"/>
      <c r="N391" s="636"/>
      <c r="O391" s="618">
        <f t="shared" si="11"/>
        <v>0.25</v>
      </c>
      <c r="P391" s="620" t="s">
        <v>1006</v>
      </c>
      <c r="Q391" s="650">
        <v>0.2857142857142857</v>
      </c>
      <c r="R391" s="629">
        <f>0.3*S391</f>
        <v>0.315</v>
      </c>
      <c r="S391" s="653">
        <v>1.05</v>
      </c>
      <c r="T391" s="620">
        <v>1230.5</v>
      </c>
      <c r="U391" s="620">
        <v>387.60750000000002</v>
      </c>
      <c r="V391" s="654"/>
    </row>
    <row r="392" spans="1:22">
      <c r="A392" s="670"/>
      <c r="B392" s="643" t="s">
        <v>345</v>
      </c>
      <c r="C392" s="622">
        <v>179</v>
      </c>
      <c r="D392" s="622">
        <v>35</v>
      </c>
      <c r="E392" s="616" t="s">
        <v>1000</v>
      </c>
      <c r="F392" s="643" t="s">
        <v>15</v>
      </c>
      <c r="G392" s="645">
        <v>1</v>
      </c>
      <c r="H392" s="645"/>
      <c r="I392" s="645"/>
      <c r="J392" s="645">
        <v>0.5</v>
      </c>
      <c r="K392" s="645">
        <f t="shared" si="10"/>
        <v>1.5</v>
      </c>
      <c r="L392" s="636">
        <v>1</v>
      </c>
      <c r="M392" s="636"/>
      <c r="N392" s="636"/>
      <c r="O392" s="618">
        <f t="shared" si="11"/>
        <v>1</v>
      </c>
      <c r="P392" s="620" t="s">
        <v>1006</v>
      </c>
      <c r="Q392" s="650">
        <v>0.19553072625698323</v>
      </c>
      <c r="R392" s="629">
        <v>0.70350000000000013</v>
      </c>
      <c r="S392" s="653">
        <v>1.05</v>
      </c>
      <c r="T392" s="620">
        <v>1230.5</v>
      </c>
      <c r="U392" s="620">
        <v>865.6567500000001</v>
      </c>
      <c r="V392" s="654"/>
    </row>
    <row r="393" spans="1:22">
      <c r="A393" s="670"/>
      <c r="B393" s="643" t="s">
        <v>346</v>
      </c>
      <c r="C393" s="622">
        <v>141</v>
      </c>
      <c r="D393" s="622">
        <v>18</v>
      </c>
      <c r="E393" s="616" t="s">
        <v>1000</v>
      </c>
      <c r="F393" s="643" t="s">
        <v>15</v>
      </c>
      <c r="G393" s="645">
        <v>1</v>
      </c>
      <c r="H393" s="645"/>
      <c r="I393" s="645"/>
      <c r="J393" s="645">
        <v>0.5</v>
      </c>
      <c r="K393" s="645">
        <f t="shared" ref="K393:K398" si="12">G393+H393+I393+J393</f>
        <v>1.5</v>
      </c>
      <c r="L393" s="636">
        <v>1</v>
      </c>
      <c r="M393" s="636"/>
      <c r="N393" s="636"/>
      <c r="O393" s="618">
        <f t="shared" ref="O393:O398" si="13">L393+M393+N393</f>
        <v>1</v>
      </c>
      <c r="P393" s="620" t="s">
        <v>1006</v>
      </c>
      <c r="Q393" s="650">
        <v>0.1276595744680851</v>
      </c>
      <c r="R393" s="629">
        <v>0.70350000000000013</v>
      </c>
      <c r="S393" s="653">
        <v>1.05</v>
      </c>
      <c r="T393" s="620">
        <v>1230.5</v>
      </c>
      <c r="U393" s="620">
        <v>865.6567500000001</v>
      </c>
      <c r="V393" s="654"/>
    </row>
    <row r="394" spans="1:22">
      <c r="A394" s="670"/>
      <c r="B394" s="643" t="s">
        <v>347</v>
      </c>
      <c r="C394" s="622">
        <v>106</v>
      </c>
      <c r="D394" s="622">
        <v>15</v>
      </c>
      <c r="E394" s="616" t="s">
        <v>1000</v>
      </c>
      <c r="F394" s="643" t="s">
        <v>15</v>
      </c>
      <c r="G394" s="645">
        <v>1</v>
      </c>
      <c r="H394" s="645"/>
      <c r="I394" s="645"/>
      <c r="J394" s="645">
        <v>0.5</v>
      </c>
      <c r="K394" s="645">
        <f t="shared" si="12"/>
        <v>1.5</v>
      </c>
      <c r="L394" s="636">
        <v>1</v>
      </c>
      <c r="M394" s="636"/>
      <c r="N394" s="636"/>
      <c r="O394" s="618">
        <f t="shared" si="13"/>
        <v>1</v>
      </c>
      <c r="P394" s="620" t="s">
        <v>1006</v>
      </c>
      <c r="Q394" s="650">
        <v>0.14150943396226415</v>
      </c>
      <c r="R394" s="629">
        <v>0.70350000000000013</v>
      </c>
      <c r="S394" s="653">
        <v>1.05</v>
      </c>
      <c r="T394" s="620">
        <v>1230.5</v>
      </c>
      <c r="U394" s="620">
        <v>865.6567500000001</v>
      </c>
      <c r="V394" s="654"/>
    </row>
    <row r="395" spans="1:22">
      <c r="A395" s="670"/>
      <c r="B395" s="643" t="s">
        <v>348</v>
      </c>
      <c r="C395" s="622">
        <v>192</v>
      </c>
      <c r="D395" s="622">
        <v>35</v>
      </c>
      <c r="E395" s="616" t="s">
        <v>1000</v>
      </c>
      <c r="F395" s="643" t="s">
        <v>15</v>
      </c>
      <c r="G395" s="645">
        <v>1</v>
      </c>
      <c r="H395" s="645"/>
      <c r="I395" s="645"/>
      <c r="J395" s="645">
        <v>0.5</v>
      </c>
      <c r="K395" s="645">
        <f t="shared" si="12"/>
        <v>1.5</v>
      </c>
      <c r="L395" s="636">
        <v>1</v>
      </c>
      <c r="M395" s="636"/>
      <c r="N395" s="636"/>
      <c r="O395" s="618">
        <f t="shared" si="13"/>
        <v>1</v>
      </c>
      <c r="P395" s="620" t="s">
        <v>1006</v>
      </c>
      <c r="Q395" s="650">
        <v>0.18229166666666666</v>
      </c>
      <c r="R395" s="629">
        <v>0.70350000000000013</v>
      </c>
      <c r="S395" s="653">
        <v>1.05</v>
      </c>
      <c r="T395" s="620">
        <v>1230.5</v>
      </c>
      <c r="U395" s="620">
        <v>865.6567500000001</v>
      </c>
      <c r="V395" s="654"/>
    </row>
    <row r="396" spans="1:22">
      <c r="A396" s="670"/>
      <c r="B396" s="643" t="s">
        <v>349</v>
      </c>
      <c r="C396" s="622">
        <v>124</v>
      </c>
      <c r="D396" s="622">
        <v>14</v>
      </c>
      <c r="E396" s="616" t="s">
        <v>1000</v>
      </c>
      <c r="F396" s="643" t="s">
        <v>15</v>
      </c>
      <c r="G396" s="645">
        <v>1</v>
      </c>
      <c r="H396" s="645"/>
      <c r="I396" s="645"/>
      <c r="J396" s="645">
        <v>0.5</v>
      </c>
      <c r="K396" s="645">
        <f t="shared" si="12"/>
        <v>1.5</v>
      </c>
      <c r="L396" s="636">
        <v>1</v>
      </c>
      <c r="M396" s="636"/>
      <c r="N396" s="636"/>
      <c r="O396" s="618">
        <f t="shared" si="13"/>
        <v>1</v>
      </c>
      <c r="P396" s="620" t="s">
        <v>1006</v>
      </c>
      <c r="Q396" s="650">
        <v>0.11290322580645161</v>
      </c>
      <c r="R396" s="629">
        <v>0.70350000000000013</v>
      </c>
      <c r="S396" s="653">
        <v>1.05</v>
      </c>
      <c r="T396" s="620">
        <v>1230.5</v>
      </c>
      <c r="U396" s="620">
        <v>865.6567500000001</v>
      </c>
      <c r="V396" s="654"/>
    </row>
    <row r="397" spans="1:22">
      <c r="A397" s="670"/>
      <c r="B397" s="643" t="s">
        <v>350</v>
      </c>
      <c r="C397" s="622">
        <v>448</v>
      </c>
      <c r="D397" s="622">
        <v>74</v>
      </c>
      <c r="E397" s="616" t="s">
        <v>1000</v>
      </c>
      <c r="F397" s="643" t="s">
        <v>15</v>
      </c>
      <c r="G397" s="645">
        <v>1</v>
      </c>
      <c r="H397" s="645"/>
      <c r="I397" s="645"/>
      <c r="J397" s="645">
        <v>0.5</v>
      </c>
      <c r="K397" s="645">
        <f t="shared" si="12"/>
        <v>1.5</v>
      </c>
      <c r="L397" s="636">
        <v>1</v>
      </c>
      <c r="M397" s="636"/>
      <c r="N397" s="636"/>
      <c r="O397" s="618">
        <f t="shared" si="13"/>
        <v>1</v>
      </c>
      <c r="P397" s="620" t="s">
        <v>1006</v>
      </c>
      <c r="Q397" s="650">
        <v>0.16517857142857142</v>
      </c>
      <c r="R397" s="629">
        <v>0.70350000000000013</v>
      </c>
      <c r="S397" s="653">
        <v>1.05</v>
      </c>
      <c r="T397" s="620">
        <v>1230.5</v>
      </c>
      <c r="U397" s="620">
        <v>865.6567500000001</v>
      </c>
      <c r="V397" s="654"/>
    </row>
    <row r="398" spans="1:22">
      <c r="A398" s="670"/>
      <c r="B398" s="643" t="s">
        <v>351</v>
      </c>
      <c r="C398" s="622">
        <v>119</v>
      </c>
      <c r="D398" s="622">
        <v>18</v>
      </c>
      <c r="E398" s="616" t="s">
        <v>1000</v>
      </c>
      <c r="F398" s="643" t="s">
        <v>15</v>
      </c>
      <c r="G398" s="645">
        <v>1</v>
      </c>
      <c r="H398" s="645"/>
      <c r="I398" s="645"/>
      <c r="J398" s="645">
        <v>0.5</v>
      </c>
      <c r="K398" s="645">
        <f t="shared" si="12"/>
        <v>1.5</v>
      </c>
      <c r="L398" s="636">
        <v>1</v>
      </c>
      <c r="M398" s="636"/>
      <c r="N398" s="636"/>
      <c r="O398" s="618">
        <f t="shared" si="13"/>
        <v>1</v>
      </c>
      <c r="P398" s="620" t="s">
        <v>1006</v>
      </c>
      <c r="Q398" s="650">
        <v>0.15126050420168066</v>
      </c>
      <c r="R398" s="629">
        <v>0.70350000000000013</v>
      </c>
      <c r="S398" s="653">
        <v>1.05</v>
      </c>
      <c r="T398" s="620">
        <v>1230.5</v>
      </c>
      <c r="U398" s="620">
        <v>865.6567500000001</v>
      </c>
      <c r="V398" s="654"/>
    </row>
    <row r="399" spans="1:22">
      <c r="A399" s="642">
        <v>12</v>
      </c>
      <c r="B399" s="643" t="s">
        <v>10</v>
      </c>
      <c r="C399" s="513"/>
      <c r="D399" s="513"/>
      <c r="E399" s="513"/>
      <c r="F399" s="643"/>
      <c r="G399" s="645"/>
      <c r="H399" s="645"/>
      <c r="I399" s="645"/>
      <c r="J399" s="645"/>
      <c r="K399" s="645"/>
      <c r="L399" s="645"/>
      <c r="M399" s="645"/>
      <c r="N399" s="645"/>
      <c r="O399" s="513"/>
      <c r="P399" s="645"/>
      <c r="Q399" s="652"/>
      <c r="R399" s="629"/>
      <c r="S399" s="629"/>
      <c r="T399" s="629"/>
      <c r="U399" s="656">
        <v>9625.5862500000021</v>
      </c>
      <c r="V399" s="654"/>
    </row>
    <row r="400" spans="1:22">
      <c r="A400" s="680" t="s">
        <v>352</v>
      </c>
      <c r="B400" s="680"/>
      <c r="C400" s="513"/>
      <c r="D400" s="513"/>
      <c r="E400" s="513"/>
      <c r="F400" s="643"/>
      <c r="G400" s="645"/>
      <c r="H400" s="645"/>
      <c r="I400" s="645"/>
      <c r="J400" s="645"/>
      <c r="K400" s="645"/>
      <c r="L400" s="645"/>
      <c r="M400" s="645"/>
      <c r="N400" s="645"/>
      <c r="O400" s="513"/>
      <c r="P400" s="513"/>
      <c r="Q400" s="652"/>
      <c r="R400" s="513"/>
      <c r="S400" s="513"/>
      <c r="T400" s="513"/>
      <c r="U400" s="656">
        <v>314283.18863000005</v>
      </c>
      <c r="V400" s="654"/>
    </row>
    <row r="401" spans="2:17">
      <c r="Q401" s="615"/>
    </row>
    <row r="402" spans="2:17" ht="18">
      <c r="B402" s="667" t="s">
        <v>1014</v>
      </c>
      <c r="C402" s="667"/>
      <c r="D402" s="667"/>
      <c r="E402" s="626"/>
    </row>
    <row r="403" spans="2:17">
      <c r="B403" s="627"/>
      <c r="C403" s="609"/>
      <c r="D403" s="609"/>
      <c r="E403" s="609"/>
    </row>
    <row r="404" spans="2:17" ht="15.6" customHeight="1">
      <c r="B404" s="481">
        <v>1</v>
      </c>
      <c r="C404" s="673" t="s">
        <v>990</v>
      </c>
      <c r="D404" s="674"/>
      <c r="E404" s="675"/>
    </row>
    <row r="405" spans="2:17" ht="15.6" customHeight="1">
      <c r="B405" s="481">
        <v>0.67</v>
      </c>
      <c r="C405" s="673" t="s">
        <v>991</v>
      </c>
      <c r="D405" s="674"/>
      <c r="E405" s="675"/>
    </row>
    <row r="406" spans="2:17" ht="30" customHeight="1">
      <c r="B406" s="481">
        <v>0.45</v>
      </c>
      <c r="C406" s="673" t="s">
        <v>1005</v>
      </c>
      <c r="D406" s="674"/>
      <c r="E406" s="675"/>
    </row>
    <row r="407" spans="2:17" ht="30" customHeight="1">
      <c r="B407" s="481">
        <v>0.4</v>
      </c>
      <c r="C407" s="673" t="s">
        <v>992</v>
      </c>
      <c r="D407" s="674"/>
      <c r="E407" s="675"/>
    </row>
    <row r="408" spans="2:17" ht="15.6" customHeight="1">
      <c r="B408" s="481">
        <v>1.1000000000000001</v>
      </c>
      <c r="C408" s="673" t="s">
        <v>993</v>
      </c>
      <c r="D408" s="674"/>
      <c r="E408" s="675"/>
    </row>
    <row r="409" spans="2:17" ht="30" customHeight="1">
      <c r="B409" s="481">
        <v>1</v>
      </c>
      <c r="C409" s="673" t="s">
        <v>1010</v>
      </c>
      <c r="D409" s="674"/>
      <c r="E409" s="675"/>
    </row>
    <row r="410" spans="2:17" ht="15.6" customHeight="1">
      <c r="B410" s="481">
        <v>0.3</v>
      </c>
      <c r="C410" s="673" t="s">
        <v>994</v>
      </c>
      <c r="D410" s="674"/>
      <c r="E410" s="675"/>
    </row>
    <row r="411" spans="2:17">
      <c r="B411" s="660" t="s">
        <v>1017</v>
      </c>
      <c r="C411" s="660"/>
      <c r="D411" s="660"/>
      <c r="E411" s="660"/>
    </row>
    <row r="412" spans="2:17">
      <c r="B412" s="653">
        <v>1.01</v>
      </c>
      <c r="C412" s="661" t="s">
        <v>1015</v>
      </c>
      <c r="D412" s="662"/>
      <c r="E412" s="663"/>
    </row>
    <row r="413" spans="2:17">
      <c r="B413" s="653">
        <v>1.05</v>
      </c>
      <c r="C413" s="661" t="s">
        <v>1016</v>
      </c>
      <c r="D413" s="662"/>
      <c r="E413" s="663"/>
    </row>
    <row r="414" spans="2:17">
      <c r="B414" s="653">
        <v>1.1000000000000001</v>
      </c>
      <c r="C414" s="661" t="s">
        <v>1015</v>
      </c>
      <c r="D414" s="662"/>
      <c r="E414" s="663"/>
    </row>
  </sheetData>
  <autoFilter ref="A7:AC400"/>
  <mergeCells count="63">
    <mergeCell ref="A253:A266"/>
    <mergeCell ref="A268:A303"/>
    <mergeCell ref="L5:O5"/>
    <mergeCell ref="A23:A37"/>
    <mergeCell ref="A39:A46"/>
    <mergeCell ref="A48:A59"/>
    <mergeCell ref="G6:G7"/>
    <mergeCell ref="H6:H7"/>
    <mergeCell ref="I6:I7"/>
    <mergeCell ref="J6:J7"/>
    <mergeCell ref="K6:K7"/>
    <mergeCell ref="O6:O7"/>
    <mergeCell ref="G5:K5"/>
    <mergeCell ref="L6:L7"/>
    <mergeCell ref="M6:M7"/>
    <mergeCell ref="N6:N7"/>
    <mergeCell ref="A387:A398"/>
    <mergeCell ref="A400:B400"/>
    <mergeCell ref="A305:A326"/>
    <mergeCell ref="A328:A341"/>
    <mergeCell ref="A343:A349"/>
    <mergeCell ref="A351:A361"/>
    <mergeCell ref="A363:A375"/>
    <mergeCell ref="A377:A385"/>
    <mergeCell ref="F5:F7"/>
    <mergeCell ref="A245:A251"/>
    <mergeCell ref="A5:A7"/>
    <mergeCell ref="B5:B7"/>
    <mergeCell ref="C5:C7"/>
    <mergeCell ref="A61:A73"/>
    <mergeCell ref="A93:A102"/>
    <mergeCell ref="A104:A121"/>
    <mergeCell ref="A123:A130"/>
    <mergeCell ref="A132:A143"/>
    <mergeCell ref="A145:A163"/>
    <mergeCell ref="A8:A21"/>
    <mergeCell ref="A165:A204"/>
    <mergeCell ref="A206:A214"/>
    <mergeCell ref="A216:A243"/>
    <mergeCell ref="C414:E414"/>
    <mergeCell ref="C408:E408"/>
    <mergeCell ref="C409:E409"/>
    <mergeCell ref="C410:E410"/>
    <mergeCell ref="C404:E404"/>
    <mergeCell ref="C405:E405"/>
    <mergeCell ref="C406:E406"/>
    <mergeCell ref="C407:E407"/>
    <mergeCell ref="R1:U1"/>
    <mergeCell ref="R3:U3"/>
    <mergeCell ref="B411:E411"/>
    <mergeCell ref="C412:E412"/>
    <mergeCell ref="C413:E413"/>
    <mergeCell ref="T5:T7"/>
    <mergeCell ref="B402:D402"/>
    <mergeCell ref="U5:U7"/>
    <mergeCell ref="R5:R7"/>
    <mergeCell ref="E5:E7"/>
    <mergeCell ref="D5:D7"/>
    <mergeCell ref="A4:U4"/>
    <mergeCell ref="Q5:Q7"/>
    <mergeCell ref="S5:S7"/>
    <mergeCell ref="P5:P7"/>
    <mergeCell ref="A75:A91"/>
  </mergeCells>
  <pageMargins left="0.11811023622047245" right="0.11811023622047245" top="0.70866141732283472" bottom="0.43307086614173229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AS416"/>
  <sheetViews>
    <sheetView zoomScale="90" zoomScaleNormal="90" workbookViewId="0">
      <pane xSplit="5" ySplit="9" topLeftCell="F326" activePane="bottomRight" state="frozen"/>
      <selection pane="topRight" activeCell="F1" sqref="F1"/>
      <selection pane="bottomLeft" activeCell="A10" sqref="A10"/>
      <selection pane="bottomRight" activeCell="P332" sqref="P332"/>
    </sheetView>
  </sheetViews>
  <sheetFormatPr defaultColWidth="8.88671875" defaultRowHeight="15.6"/>
  <cols>
    <col min="1" max="1" width="16.6640625" style="600" customWidth="1"/>
    <col min="2" max="2" width="17.33203125" style="7" customWidth="1"/>
    <col min="3" max="3" width="32.6640625" style="7" customWidth="1"/>
    <col min="4" max="4" width="15.44140625" style="2" customWidth="1"/>
    <col min="5" max="5" width="21.44140625" style="8" customWidth="1"/>
    <col min="6" max="15" width="9" style="417" bestFit="1" customWidth="1"/>
    <col min="16" max="22" width="9" style="495" bestFit="1" customWidth="1"/>
    <col min="23" max="23" width="13" style="500" customWidth="1"/>
    <col min="24" max="24" width="14.33203125" style="417" customWidth="1"/>
    <col min="25" max="26" width="12.6640625" style="417" customWidth="1"/>
    <col min="27" max="27" width="11" style="417" customWidth="1"/>
    <col min="28" max="32" width="11.44140625" style="417" customWidth="1"/>
    <col min="33" max="36" width="13.6640625" style="417" customWidth="1"/>
    <col min="37" max="37" width="13.6640625" style="500" customWidth="1"/>
    <col min="38" max="38" width="29.33203125" style="417" customWidth="1"/>
    <col min="39" max="39" width="5.109375" style="9" customWidth="1"/>
    <col min="40" max="41" width="20.44140625" style="9" customWidth="1"/>
    <col min="42" max="42" width="15.44140625" style="9" customWidth="1"/>
    <col min="43" max="43" width="16" style="9" customWidth="1"/>
    <col min="44" max="44" width="11.88671875" style="9" bestFit="1" customWidth="1"/>
    <col min="45" max="16384" width="8.88671875" style="9"/>
  </cols>
  <sheetData>
    <row r="3" spans="1:43">
      <c r="A3" s="597"/>
      <c r="B3" s="494"/>
      <c r="C3" s="494"/>
      <c r="D3" s="493"/>
      <c r="E3" s="494"/>
    </row>
    <row r="4" spans="1:43">
      <c r="A4" s="597"/>
      <c r="B4" s="494"/>
      <c r="C4" s="494"/>
      <c r="D4" s="493"/>
      <c r="E4" s="494"/>
    </row>
    <row r="5" spans="1:43">
      <c r="A5" s="585"/>
      <c r="B5" s="417"/>
      <c r="C5" s="417"/>
      <c r="D5" s="495"/>
      <c r="E5" s="417"/>
    </row>
    <row r="6" spans="1:43">
      <c r="A6" s="598"/>
      <c r="B6" s="10"/>
      <c r="C6" s="10"/>
      <c r="D6" s="30"/>
      <c r="E6" s="10"/>
    </row>
    <row r="7" spans="1:43" ht="69" customHeight="1">
      <c r="A7" s="670" t="s">
        <v>354</v>
      </c>
      <c r="B7" s="690" t="s">
        <v>355</v>
      </c>
      <c r="C7" s="690" t="s">
        <v>365</v>
      </c>
      <c r="D7" s="704" t="s">
        <v>356</v>
      </c>
      <c r="E7" s="690" t="s">
        <v>0</v>
      </c>
      <c r="F7" s="693" t="s">
        <v>366</v>
      </c>
      <c r="G7" s="693"/>
      <c r="H7" s="693"/>
      <c r="I7" s="693"/>
      <c r="J7" s="693"/>
      <c r="K7" s="693"/>
      <c r="L7" s="693" t="s">
        <v>367</v>
      </c>
      <c r="M7" s="693"/>
      <c r="N7" s="693"/>
      <c r="O7" s="693"/>
      <c r="P7" s="691" t="s">
        <v>368</v>
      </c>
      <c r="Q7" s="691"/>
      <c r="R7" s="691"/>
      <c r="S7" s="691"/>
      <c r="T7" s="691" t="s">
        <v>369</v>
      </c>
      <c r="U7" s="691"/>
      <c r="V7" s="691"/>
      <c r="W7" s="693" t="s">
        <v>370</v>
      </c>
      <c r="X7" s="693"/>
      <c r="Y7" s="693"/>
      <c r="Z7" s="693"/>
      <c r="AA7" s="693"/>
      <c r="AB7" s="693"/>
      <c r="AC7" s="693"/>
      <c r="AD7" s="693"/>
      <c r="AE7" s="693"/>
      <c r="AF7" s="693"/>
      <c r="AG7" s="693"/>
      <c r="AH7" s="693"/>
      <c r="AI7" s="693"/>
      <c r="AJ7" s="693"/>
      <c r="AK7" s="681" t="s">
        <v>944</v>
      </c>
      <c r="AL7" s="693" t="s">
        <v>371</v>
      </c>
      <c r="AP7" s="693" t="s">
        <v>818</v>
      </c>
      <c r="AQ7" s="693"/>
    </row>
    <row r="8" spans="1:43" ht="15.6" customHeight="1">
      <c r="A8" s="670"/>
      <c r="B8" s="690"/>
      <c r="C8" s="690"/>
      <c r="D8" s="704"/>
      <c r="E8" s="690"/>
      <c r="F8" s="693" t="s">
        <v>372</v>
      </c>
      <c r="G8" s="693"/>
      <c r="H8" s="693"/>
      <c r="I8" s="693" t="s">
        <v>373</v>
      </c>
      <c r="J8" s="693"/>
      <c r="K8" s="693"/>
      <c r="L8" s="693" t="s">
        <v>374</v>
      </c>
      <c r="M8" s="693" t="s">
        <v>5</v>
      </c>
      <c r="N8" s="693" t="s">
        <v>6</v>
      </c>
      <c r="O8" s="693" t="s">
        <v>373</v>
      </c>
      <c r="P8" s="691" t="s">
        <v>374</v>
      </c>
      <c r="Q8" s="691" t="s">
        <v>5</v>
      </c>
      <c r="R8" s="691" t="s">
        <v>6</v>
      </c>
      <c r="S8" s="691" t="s">
        <v>373</v>
      </c>
      <c r="T8" s="691" t="s">
        <v>374</v>
      </c>
      <c r="U8" s="691" t="s">
        <v>5</v>
      </c>
      <c r="V8" s="691" t="s">
        <v>6</v>
      </c>
      <c r="W8" s="695" t="s">
        <v>375</v>
      </c>
      <c r="X8" s="694" t="s">
        <v>376</v>
      </c>
      <c r="Y8" s="694"/>
      <c r="Z8" s="694" t="s">
        <v>377</v>
      </c>
      <c r="AA8" s="676" t="s">
        <v>378</v>
      </c>
      <c r="AB8" s="676" t="s">
        <v>379</v>
      </c>
      <c r="AC8" s="676"/>
      <c r="AD8" s="676"/>
      <c r="AE8" s="676"/>
      <c r="AF8" s="676" t="s">
        <v>380</v>
      </c>
      <c r="AG8" s="676" t="s">
        <v>381</v>
      </c>
      <c r="AH8" s="676" t="s">
        <v>379</v>
      </c>
      <c r="AI8" s="676"/>
      <c r="AJ8" s="676"/>
      <c r="AK8" s="682"/>
      <c r="AL8" s="693"/>
      <c r="AP8" s="702" t="s">
        <v>819</v>
      </c>
      <c r="AQ8" s="318" t="s">
        <v>412</v>
      </c>
    </row>
    <row r="9" spans="1:43" ht="140.4">
      <c r="A9" s="670"/>
      <c r="B9" s="690"/>
      <c r="C9" s="690"/>
      <c r="D9" s="704"/>
      <c r="E9" s="690"/>
      <c r="F9" s="311" t="s">
        <v>374</v>
      </c>
      <c r="G9" s="311" t="s">
        <v>5</v>
      </c>
      <c r="H9" s="311" t="s">
        <v>6</v>
      </c>
      <c r="I9" s="312" t="s">
        <v>382</v>
      </c>
      <c r="J9" s="312" t="s">
        <v>383</v>
      </c>
      <c r="K9" s="312" t="s">
        <v>384</v>
      </c>
      <c r="L9" s="693"/>
      <c r="M9" s="693"/>
      <c r="N9" s="693"/>
      <c r="O9" s="693"/>
      <c r="P9" s="691"/>
      <c r="Q9" s="691"/>
      <c r="R9" s="691"/>
      <c r="S9" s="691"/>
      <c r="T9" s="691"/>
      <c r="U9" s="691"/>
      <c r="V9" s="691"/>
      <c r="W9" s="695"/>
      <c r="X9" s="317" t="s">
        <v>372</v>
      </c>
      <c r="Y9" s="317" t="s">
        <v>373</v>
      </c>
      <c r="Z9" s="694"/>
      <c r="AA9" s="676"/>
      <c r="AB9" s="312" t="s">
        <v>385</v>
      </c>
      <c r="AC9" s="312" t="s">
        <v>386</v>
      </c>
      <c r="AD9" s="312" t="s">
        <v>387</v>
      </c>
      <c r="AE9" s="312" t="s">
        <v>388</v>
      </c>
      <c r="AF9" s="676"/>
      <c r="AG9" s="676"/>
      <c r="AH9" s="312" t="s">
        <v>389</v>
      </c>
      <c r="AI9" s="312" t="s">
        <v>390</v>
      </c>
      <c r="AJ9" s="312" t="s">
        <v>391</v>
      </c>
      <c r="AK9" s="683"/>
      <c r="AL9" s="693"/>
      <c r="AN9" s="89"/>
      <c r="AO9" s="90"/>
      <c r="AP9" s="703"/>
      <c r="AQ9" s="318" t="s">
        <v>820</v>
      </c>
    </row>
    <row r="10" spans="1:43" s="417" customFormat="1" ht="62.4">
      <c r="A10" s="688" t="s">
        <v>11</v>
      </c>
      <c r="B10" s="313" t="s">
        <v>12</v>
      </c>
      <c r="C10" s="71" t="s">
        <v>470</v>
      </c>
      <c r="D10" s="406">
        <v>186</v>
      </c>
      <c r="E10" s="394" t="s">
        <v>967</v>
      </c>
      <c r="F10" s="412">
        <v>1</v>
      </c>
      <c r="G10" s="412"/>
      <c r="H10" s="412"/>
      <c r="I10" s="404">
        <v>0.25</v>
      </c>
      <c r="J10" s="404"/>
      <c r="K10" s="404"/>
      <c r="L10" s="412">
        <v>1</v>
      </c>
      <c r="M10" s="412"/>
      <c r="N10" s="412"/>
      <c r="O10" s="412">
        <v>0.25</v>
      </c>
      <c r="P10" s="407">
        <v>1</v>
      </c>
      <c r="Q10" s="407"/>
      <c r="R10" s="407"/>
      <c r="S10" s="407"/>
      <c r="T10" s="407" t="s">
        <v>429</v>
      </c>
      <c r="U10" s="407"/>
      <c r="V10" s="407"/>
      <c r="W10" s="332">
        <f t="shared" ref="W10:W23" si="0">X10+Y10+Z10+AA10+AF10+AG10</f>
        <v>581</v>
      </c>
      <c r="X10" s="410">
        <v>393.5</v>
      </c>
      <c r="Y10" s="410"/>
      <c r="Z10" s="410">
        <v>118.8</v>
      </c>
      <c r="AA10" s="409">
        <f t="shared" ref="AA10:AA23" si="1">AB10+AC10+AD10+AE10</f>
        <v>51.7</v>
      </c>
      <c r="AB10" s="405"/>
      <c r="AC10" s="405">
        <v>46.1</v>
      </c>
      <c r="AD10" s="405"/>
      <c r="AE10" s="405">
        <v>5.6</v>
      </c>
      <c r="AF10" s="405"/>
      <c r="AG10" s="409">
        <f t="shared" ref="AG10:AG23" si="2">AH10+AI10+AJ10</f>
        <v>17</v>
      </c>
      <c r="AH10" s="405">
        <v>11</v>
      </c>
      <c r="AI10" s="405">
        <v>6</v>
      </c>
      <c r="AJ10" s="405"/>
      <c r="AK10" s="343">
        <v>799.3</v>
      </c>
      <c r="AL10" s="318"/>
      <c r="AN10" s="417">
        <f>W10</f>
        <v>581</v>
      </c>
      <c r="AO10" s="417">
        <f>X10+Y10+Z10</f>
        <v>512.29999999999995</v>
      </c>
      <c r="AP10" s="318">
        <f t="shared" ref="AP10:AP23" si="3">$AP$24*(AN10/$AN$24)</f>
        <v>756.08438957929059</v>
      </c>
      <c r="AQ10" s="318">
        <f t="shared" ref="AQ10:AQ23" si="4">$AQ$24*(AO10/$AO$24)</f>
        <v>692.59336286121891</v>
      </c>
    </row>
    <row r="11" spans="1:43" s="417" customFormat="1" ht="109.2">
      <c r="A11" s="688"/>
      <c r="B11" s="313" t="s">
        <v>14</v>
      </c>
      <c r="C11" s="71" t="s">
        <v>471</v>
      </c>
      <c r="D11" s="406">
        <v>316</v>
      </c>
      <c r="E11" s="394" t="s">
        <v>15</v>
      </c>
      <c r="F11" s="412">
        <v>1</v>
      </c>
      <c r="G11" s="412"/>
      <c r="H11" s="412"/>
      <c r="I11" s="404">
        <v>0.25</v>
      </c>
      <c r="J11" s="404"/>
      <c r="K11" s="404"/>
      <c r="L11" s="412">
        <v>1</v>
      </c>
      <c r="M11" s="412"/>
      <c r="N11" s="412"/>
      <c r="O11" s="412">
        <v>0.25</v>
      </c>
      <c r="P11" s="407">
        <v>1</v>
      </c>
      <c r="Q11" s="407"/>
      <c r="R11" s="407"/>
      <c r="S11" s="407"/>
      <c r="T11" s="407" t="s">
        <v>429</v>
      </c>
      <c r="U11" s="407"/>
      <c r="V11" s="407"/>
      <c r="W11" s="332">
        <f t="shared" si="0"/>
        <v>587.20000000000005</v>
      </c>
      <c r="X11" s="410">
        <v>367.5</v>
      </c>
      <c r="Y11" s="410"/>
      <c r="Z11" s="410">
        <v>111</v>
      </c>
      <c r="AA11" s="409">
        <f t="shared" si="1"/>
        <v>84.699999999999989</v>
      </c>
      <c r="AB11" s="405">
        <v>5.0999999999999996</v>
      </c>
      <c r="AC11" s="405">
        <v>74</v>
      </c>
      <c r="AD11" s="405"/>
      <c r="AE11" s="405">
        <v>5.6</v>
      </c>
      <c r="AF11" s="405"/>
      <c r="AG11" s="409">
        <f t="shared" si="2"/>
        <v>24</v>
      </c>
      <c r="AH11" s="405">
        <v>18</v>
      </c>
      <c r="AI11" s="405">
        <v>4</v>
      </c>
      <c r="AJ11" s="405">
        <v>2</v>
      </c>
      <c r="AK11" s="332">
        <v>807.8</v>
      </c>
      <c r="AL11" s="318"/>
      <c r="AN11" s="417">
        <f t="shared" ref="AN11:AN23" si="5">W11</f>
        <v>587.20000000000005</v>
      </c>
      <c r="AO11" s="417">
        <f t="shared" ref="AO11:AO23" si="6">X11+Y11+Z11</f>
        <v>478.5</v>
      </c>
      <c r="AP11" s="318">
        <f t="shared" si="3"/>
        <v>764.15276000165147</v>
      </c>
      <c r="AQ11" s="318">
        <f t="shared" si="4"/>
        <v>646.89815367771473</v>
      </c>
    </row>
    <row r="12" spans="1:43" s="417" customFormat="1" ht="31.2">
      <c r="A12" s="688"/>
      <c r="B12" s="313" t="s">
        <v>16</v>
      </c>
      <c r="C12" s="71" t="s">
        <v>472</v>
      </c>
      <c r="D12" s="406">
        <v>251</v>
      </c>
      <c r="E12" s="394" t="s">
        <v>15</v>
      </c>
      <c r="F12" s="412">
        <v>1</v>
      </c>
      <c r="G12" s="412"/>
      <c r="H12" s="412"/>
      <c r="I12" s="404">
        <v>0.25</v>
      </c>
      <c r="J12" s="404"/>
      <c r="K12" s="404"/>
      <c r="L12" s="412">
        <v>1</v>
      </c>
      <c r="M12" s="412"/>
      <c r="N12" s="412"/>
      <c r="O12" s="412">
        <v>0.25</v>
      </c>
      <c r="P12" s="407">
        <v>1</v>
      </c>
      <c r="Q12" s="407"/>
      <c r="R12" s="407"/>
      <c r="S12" s="407"/>
      <c r="T12" s="407" t="s">
        <v>429</v>
      </c>
      <c r="U12" s="407"/>
      <c r="V12" s="407"/>
      <c r="W12" s="332">
        <f t="shared" si="0"/>
        <v>578</v>
      </c>
      <c r="X12" s="410">
        <v>384.1</v>
      </c>
      <c r="Y12" s="410"/>
      <c r="Z12" s="410">
        <v>116</v>
      </c>
      <c r="AA12" s="409">
        <f t="shared" si="1"/>
        <v>53.900000000000006</v>
      </c>
      <c r="AB12" s="405">
        <v>5.0999999999999996</v>
      </c>
      <c r="AC12" s="405"/>
      <c r="AD12" s="405">
        <v>43.2</v>
      </c>
      <c r="AE12" s="405">
        <v>5.6</v>
      </c>
      <c r="AF12" s="405"/>
      <c r="AG12" s="409">
        <f t="shared" si="2"/>
        <v>24</v>
      </c>
      <c r="AH12" s="405">
        <v>13</v>
      </c>
      <c r="AI12" s="405">
        <v>10</v>
      </c>
      <c r="AJ12" s="405">
        <v>1</v>
      </c>
      <c r="AK12" s="332">
        <v>795</v>
      </c>
      <c r="AL12" s="318"/>
      <c r="AN12" s="417">
        <f t="shared" si="5"/>
        <v>578</v>
      </c>
      <c r="AO12" s="417">
        <f t="shared" si="6"/>
        <v>500.1</v>
      </c>
      <c r="AP12" s="318">
        <f t="shared" si="3"/>
        <v>752.1803393749226</v>
      </c>
      <c r="AQ12" s="318">
        <f t="shared" si="4"/>
        <v>676.09982581865233</v>
      </c>
    </row>
    <row r="13" spans="1:43" s="417" customFormat="1" ht="93.6">
      <c r="A13" s="688"/>
      <c r="B13" s="313" t="s">
        <v>17</v>
      </c>
      <c r="C13" s="71" t="s">
        <v>473</v>
      </c>
      <c r="D13" s="406">
        <v>129</v>
      </c>
      <c r="E13" s="394" t="s">
        <v>18</v>
      </c>
      <c r="F13" s="412"/>
      <c r="G13" s="412">
        <v>1</v>
      </c>
      <c r="H13" s="412"/>
      <c r="I13" s="404">
        <v>0.25</v>
      </c>
      <c r="J13" s="404"/>
      <c r="K13" s="404"/>
      <c r="L13" s="412"/>
      <c r="M13" s="412">
        <v>1</v>
      </c>
      <c r="N13" s="412"/>
      <c r="O13" s="412">
        <v>0.25</v>
      </c>
      <c r="P13" s="407"/>
      <c r="Q13" s="407">
        <v>1</v>
      </c>
      <c r="R13" s="407"/>
      <c r="S13" s="407">
        <v>1</v>
      </c>
      <c r="T13" s="407"/>
      <c r="U13" s="407" t="s">
        <v>429</v>
      </c>
      <c r="V13" s="407"/>
      <c r="W13" s="332">
        <f t="shared" si="0"/>
        <v>587</v>
      </c>
      <c r="X13" s="410">
        <v>289.60000000000002</v>
      </c>
      <c r="Y13" s="410">
        <v>66.5</v>
      </c>
      <c r="Z13" s="410">
        <v>107.5</v>
      </c>
      <c r="AA13" s="409">
        <f t="shared" si="1"/>
        <v>107.39999999999999</v>
      </c>
      <c r="AB13" s="405"/>
      <c r="AC13" s="405">
        <v>101.8</v>
      </c>
      <c r="AD13" s="405"/>
      <c r="AE13" s="405">
        <v>5.6</v>
      </c>
      <c r="AF13" s="405"/>
      <c r="AG13" s="409">
        <f t="shared" si="2"/>
        <v>16</v>
      </c>
      <c r="AH13" s="405">
        <v>10</v>
      </c>
      <c r="AI13" s="405">
        <v>4</v>
      </c>
      <c r="AJ13" s="405">
        <v>2</v>
      </c>
      <c r="AK13" s="332">
        <v>807.4</v>
      </c>
      <c r="AL13" s="318"/>
      <c r="AN13" s="417">
        <f t="shared" si="5"/>
        <v>587</v>
      </c>
      <c r="AO13" s="417">
        <f t="shared" si="6"/>
        <v>463.6</v>
      </c>
      <c r="AP13" s="318">
        <f t="shared" si="3"/>
        <v>763.89248998802691</v>
      </c>
      <c r="AQ13" s="318">
        <f t="shared" si="4"/>
        <v>626.754407617531</v>
      </c>
    </row>
    <row r="14" spans="1:43" s="417" customFormat="1" ht="140.4">
      <c r="A14" s="688"/>
      <c r="B14" s="313" t="s">
        <v>19</v>
      </c>
      <c r="C14" s="71" t="s">
        <v>474</v>
      </c>
      <c r="D14" s="406">
        <v>210</v>
      </c>
      <c r="E14" s="394" t="s">
        <v>18</v>
      </c>
      <c r="F14" s="412"/>
      <c r="G14" s="412">
        <v>1</v>
      </c>
      <c r="H14" s="412"/>
      <c r="I14" s="404">
        <v>0.25</v>
      </c>
      <c r="J14" s="404"/>
      <c r="K14" s="404"/>
      <c r="L14" s="412"/>
      <c r="M14" s="412">
        <v>1</v>
      </c>
      <c r="N14" s="412"/>
      <c r="O14" s="412">
        <v>0.25</v>
      </c>
      <c r="P14" s="407"/>
      <c r="Q14" s="407">
        <v>1</v>
      </c>
      <c r="R14" s="407"/>
      <c r="S14" s="407"/>
      <c r="T14" s="407"/>
      <c r="U14" s="407" t="s">
        <v>429</v>
      </c>
      <c r="V14" s="407"/>
      <c r="W14" s="332">
        <f t="shared" si="0"/>
        <v>622.09999999999991</v>
      </c>
      <c r="X14" s="410">
        <v>357.4</v>
      </c>
      <c r="Y14" s="410"/>
      <c r="Z14" s="410">
        <v>108</v>
      </c>
      <c r="AA14" s="409">
        <f t="shared" si="1"/>
        <v>142.69999999999999</v>
      </c>
      <c r="AB14" s="405"/>
      <c r="AC14" s="405">
        <v>137.1</v>
      </c>
      <c r="AD14" s="405"/>
      <c r="AE14" s="405">
        <v>5.6</v>
      </c>
      <c r="AF14" s="405"/>
      <c r="AG14" s="409">
        <f t="shared" si="2"/>
        <v>14</v>
      </c>
      <c r="AH14" s="405">
        <v>10</v>
      </c>
      <c r="AI14" s="405">
        <v>3</v>
      </c>
      <c r="AJ14" s="405">
        <v>1</v>
      </c>
      <c r="AK14" s="332">
        <v>855.8</v>
      </c>
      <c r="AL14" s="318"/>
      <c r="AN14" s="417">
        <f t="shared" si="5"/>
        <v>622.09999999999991</v>
      </c>
      <c r="AO14" s="417">
        <f t="shared" si="6"/>
        <v>465.4</v>
      </c>
      <c r="AP14" s="318">
        <f t="shared" si="3"/>
        <v>809.56987737913369</v>
      </c>
      <c r="AQ14" s="318">
        <f t="shared" si="4"/>
        <v>629.18788029594236</v>
      </c>
    </row>
    <row r="15" spans="1:43" s="417" customFormat="1" ht="124.8">
      <c r="A15" s="688"/>
      <c r="B15" s="313" t="s">
        <v>20</v>
      </c>
      <c r="C15" s="71" t="s">
        <v>475</v>
      </c>
      <c r="D15" s="406">
        <v>253</v>
      </c>
      <c r="E15" s="394" t="s">
        <v>15</v>
      </c>
      <c r="F15" s="412">
        <v>1</v>
      </c>
      <c r="G15" s="412"/>
      <c r="H15" s="412"/>
      <c r="I15" s="404">
        <v>0.25</v>
      </c>
      <c r="J15" s="404"/>
      <c r="K15" s="404"/>
      <c r="L15" s="412">
        <v>1</v>
      </c>
      <c r="M15" s="412"/>
      <c r="N15" s="412"/>
      <c r="O15" s="412">
        <v>0.25</v>
      </c>
      <c r="P15" s="407">
        <v>1</v>
      </c>
      <c r="Q15" s="407"/>
      <c r="R15" s="407"/>
      <c r="S15" s="407"/>
      <c r="T15" s="407" t="s">
        <v>429</v>
      </c>
      <c r="U15" s="407"/>
      <c r="V15" s="407"/>
      <c r="W15" s="332">
        <f t="shared" si="0"/>
        <v>490.2</v>
      </c>
      <c r="X15" s="410">
        <v>315.2</v>
      </c>
      <c r="Y15" s="410"/>
      <c r="Z15" s="410">
        <v>95.2</v>
      </c>
      <c r="AA15" s="409">
        <f t="shared" si="1"/>
        <v>71.3</v>
      </c>
      <c r="AB15" s="405"/>
      <c r="AC15" s="405">
        <v>65.7</v>
      </c>
      <c r="AD15" s="405"/>
      <c r="AE15" s="405">
        <v>5.6</v>
      </c>
      <c r="AF15" s="405"/>
      <c r="AG15" s="409">
        <f t="shared" si="2"/>
        <v>8.5</v>
      </c>
      <c r="AH15" s="405">
        <v>4</v>
      </c>
      <c r="AI15" s="405">
        <v>3</v>
      </c>
      <c r="AJ15" s="405">
        <v>1.5</v>
      </c>
      <c r="AK15" s="332">
        <v>674.3</v>
      </c>
      <c r="AL15" s="318"/>
      <c r="AN15" s="417">
        <f t="shared" si="5"/>
        <v>490.2</v>
      </c>
      <c r="AO15" s="417">
        <f t="shared" si="6"/>
        <v>410.4</v>
      </c>
      <c r="AP15" s="318">
        <f t="shared" si="3"/>
        <v>637.9218033937492</v>
      </c>
      <c r="AQ15" s="318">
        <f t="shared" si="4"/>
        <v>554.83177067781423</v>
      </c>
    </row>
    <row r="16" spans="1:43" s="417" customFormat="1" ht="109.2">
      <c r="A16" s="688"/>
      <c r="B16" s="313" t="s">
        <v>22</v>
      </c>
      <c r="C16" s="71" t="s">
        <v>476</v>
      </c>
      <c r="D16" s="406">
        <v>132</v>
      </c>
      <c r="E16" s="394" t="s">
        <v>15</v>
      </c>
      <c r="F16" s="412">
        <v>1</v>
      </c>
      <c r="G16" s="412"/>
      <c r="H16" s="412"/>
      <c r="I16" s="404">
        <v>0.25</v>
      </c>
      <c r="J16" s="404"/>
      <c r="K16" s="404"/>
      <c r="L16" s="412">
        <v>1</v>
      </c>
      <c r="M16" s="412"/>
      <c r="N16" s="412"/>
      <c r="O16" s="412">
        <v>0.25</v>
      </c>
      <c r="P16" s="407">
        <v>1</v>
      </c>
      <c r="Q16" s="407"/>
      <c r="R16" s="407"/>
      <c r="S16" s="407"/>
      <c r="T16" s="407" t="s">
        <v>429</v>
      </c>
      <c r="U16" s="407"/>
      <c r="V16" s="407"/>
      <c r="W16" s="332">
        <f t="shared" si="0"/>
        <v>399.5</v>
      </c>
      <c r="X16" s="410">
        <v>278.3</v>
      </c>
      <c r="Y16" s="410"/>
      <c r="Z16" s="410">
        <v>84</v>
      </c>
      <c r="AA16" s="409">
        <f t="shared" si="1"/>
        <v>27.200000000000003</v>
      </c>
      <c r="AB16" s="405"/>
      <c r="AC16" s="405"/>
      <c r="AD16" s="405">
        <v>21.6</v>
      </c>
      <c r="AE16" s="405">
        <v>5.6</v>
      </c>
      <c r="AF16" s="405"/>
      <c r="AG16" s="409">
        <f t="shared" si="2"/>
        <v>10</v>
      </c>
      <c r="AH16" s="405">
        <v>5</v>
      </c>
      <c r="AI16" s="405">
        <v>5</v>
      </c>
      <c r="AJ16" s="405"/>
      <c r="AK16" s="332">
        <v>549.5</v>
      </c>
      <c r="AL16" s="318"/>
      <c r="AN16" s="417">
        <f t="shared" si="5"/>
        <v>399.5</v>
      </c>
      <c r="AO16" s="417">
        <f t="shared" si="6"/>
        <v>362.3</v>
      </c>
      <c r="AP16" s="318">
        <f t="shared" si="3"/>
        <v>519.88935221502004</v>
      </c>
      <c r="AQ16" s="318">
        <f t="shared" si="4"/>
        <v>489.80397299359674</v>
      </c>
    </row>
    <row r="17" spans="1:45" s="417" customFormat="1" ht="39.6" customHeight="1">
      <c r="A17" s="688"/>
      <c r="B17" s="394" t="s">
        <v>832</v>
      </c>
      <c r="C17" s="71"/>
      <c r="D17" s="406">
        <v>438</v>
      </c>
      <c r="E17" s="394" t="s">
        <v>968</v>
      </c>
      <c r="F17" s="412">
        <v>1</v>
      </c>
      <c r="G17" s="412"/>
      <c r="H17" s="412"/>
      <c r="I17" s="404">
        <v>0.25</v>
      </c>
      <c r="J17" s="404"/>
      <c r="K17" s="404"/>
      <c r="L17" s="412">
        <v>1</v>
      </c>
      <c r="M17" s="412"/>
      <c r="N17" s="412"/>
      <c r="O17" s="412">
        <v>0.25</v>
      </c>
      <c r="P17" s="407">
        <v>1</v>
      </c>
      <c r="Q17" s="407"/>
      <c r="R17" s="407"/>
      <c r="S17" s="407"/>
      <c r="T17" s="407" t="s">
        <v>429</v>
      </c>
      <c r="U17" s="407"/>
      <c r="V17" s="407"/>
      <c r="W17" s="332">
        <f t="shared" si="0"/>
        <v>513.70000000000005</v>
      </c>
      <c r="X17" s="410">
        <v>325.7</v>
      </c>
      <c r="Y17" s="410"/>
      <c r="Z17" s="410">
        <v>98.4</v>
      </c>
      <c r="AA17" s="409">
        <f t="shared" si="1"/>
        <v>61.6</v>
      </c>
      <c r="AB17" s="405"/>
      <c r="AC17" s="405">
        <v>56</v>
      </c>
      <c r="AD17" s="405"/>
      <c r="AE17" s="405">
        <v>5.6</v>
      </c>
      <c r="AF17" s="405"/>
      <c r="AG17" s="409">
        <f t="shared" si="2"/>
        <v>28</v>
      </c>
      <c r="AH17" s="405">
        <v>5</v>
      </c>
      <c r="AI17" s="405">
        <v>15</v>
      </c>
      <c r="AJ17" s="405">
        <v>8</v>
      </c>
      <c r="AK17" s="332">
        <v>706.7</v>
      </c>
      <c r="AL17" s="318"/>
      <c r="AP17" s="318"/>
      <c r="AQ17" s="318"/>
    </row>
    <row r="18" spans="1:45" s="417" customFormat="1" ht="109.2">
      <c r="A18" s="688"/>
      <c r="B18" s="313" t="s">
        <v>23</v>
      </c>
      <c r="C18" s="71" t="s">
        <v>477</v>
      </c>
      <c r="D18" s="406">
        <v>412</v>
      </c>
      <c r="E18" s="394" t="s">
        <v>15</v>
      </c>
      <c r="F18" s="412">
        <v>1</v>
      </c>
      <c r="G18" s="412"/>
      <c r="H18" s="412"/>
      <c r="I18" s="404">
        <v>0.5</v>
      </c>
      <c r="J18" s="404"/>
      <c r="K18" s="404"/>
      <c r="L18" s="412">
        <v>1</v>
      </c>
      <c r="M18" s="412"/>
      <c r="N18" s="412"/>
      <c r="O18" s="412">
        <v>0.5</v>
      </c>
      <c r="P18" s="407">
        <v>1</v>
      </c>
      <c r="Q18" s="407"/>
      <c r="R18" s="407"/>
      <c r="S18" s="407">
        <v>1</v>
      </c>
      <c r="T18" s="407" t="s">
        <v>429</v>
      </c>
      <c r="U18" s="407"/>
      <c r="V18" s="407"/>
      <c r="W18" s="332">
        <f t="shared" si="0"/>
        <v>690.80000000000007</v>
      </c>
      <c r="X18" s="410">
        <v>367.8</v>
      </c>
      <c r="Y18" s="410">
        <v>84.2</v>
      </c>
      <c r="Z18" s="410">
        <v>136.5</v>
      </c>
      <c r="AA18" s="409">
        <f t="shared" si="1"/>
        <v>55.2</v>
      </c>
      <c r="AB18" s="405">
        <v>5.0999999999999996</v>
      </c>
      <c r="AC18" s="405">
        <v>44.5</v>
      </c>
      <c r="AD18" s="405"/>
      <c r="AE18" s="405">
        <v>5.6</v>
      </c>
      <c r="AF18" s="405">
        <v>17.100000000000001</v>
      </c>
      <c r="AG18" s="409">
        <f t="shared" si="2"/>
        <v>30</v>
      </c>
      <c r="AH18" s="405">
        <v>13</v>
      </c>
      <c r="AI18" s="405">
        <v>10</v>
      </c>
      <c r="AJ18" s="405">
        <v>7</v>
      </c>
      <c r="AK18" s="332">
        <v>950.2</v>
      </c>
      <c r="AL18" s="318"/>
      <c r="AN18" s="417">
        <f t="shared" si="5"/>
        <v>690.80000000000007</v>
      </c>
      <c r="AO18" s="417">
        <f t="shared" si="6"/>
        <v>588.5</v>
      </c>
      <c r="AP18" s="318">
        <f t="shared" si="3"/>
        <v>898.97262705916353</v>
      </c>
      <c r="AQ18" s="318">
        <f t="shared" si="4"/>
        <v>795.61037291397099</v>
      </c>
    </row>
    <row r="19" spans="1:45" s="417" customFormat="1" ht="46.8">
      <c r="A19" s="688"/>
      <c r="B19" s="313" t="s">
        <v>24</v>
      </c>
      <c r="C19" s="71" t="s">
        <v>478</v>
      </c>
      <c r="D19" s="406">
        <v>120</v>
      </c>
      <c r="E19" s="394" t="s">
        <v>15</v>
      </c>
      <c r="F19" s="412">
        <v>1</v>
      </c>
      <c r="G19" s="412"/>
      <c r="H19" s="412"/>
      <c r="I19" s="404">
        <v>0.5</v>
      </c>
      <c r="J19" s="404"/>
      <c r="K19" s="404"/>
      <c r="L19" s="412">
        <v>1</v>
      </c>
      <c r="M19" s="412"/>
      <c r="N19" s="412"/>
      <c r="O19" s="412">
        <v>0.5</v>
      </c>
      <c r="P19" s="407">
        <v>1</v>
      </c>
      <c r="Q19" s="407"/>
      <c r="R19" s="407"/>
      <c r="S19" s="407">
        <v>1</v>
      </c>
      <c r="T19" s="407" t="s">
        <v>429</v>
      </c>
      <c r="U19" s="407"/>
      <c r="V19" s="407"/>
      <c r="W19" s="332">
        <f t="shared" si="0"/>
        <v>648.09999999999991</v>
      </c>
      <c r="X19" s="410">
        <v>343.8</v>
      </c>
      <c r="Y19" s="410">
        <v>95.8</v>
      </c>
      <c r="Z19" s="410">
        <v>132.69999999999999</v>
      </c>
      <c r="AA19" s="409">
        <f t="shared" si="1"/>
        <v>52.8</v>
      </c>
      <c r="AB19" s="405">
        <v>5</v>
      </c>
      <c r="AC19" s="405">
        <v>47.8</v>
      </c>
      <c r="AD19" s="405"/>
      <c r="AE19" s="405"/>
      <c r="AF19" s="405"/>
      <c r="AG19" s="409">
        <f t="shared" si="2"/>
        <v>23</v>
      </c>
      <c r="AH19" s="405">
        <v>10</v>
      </c>
      <c r="AI19" s="405">
        <v>5</v>
      </c>
      <c r="AJ19" s="405">
        <v>8</v>
      </c>
      <c r="AK19" s="332">
        <v>891.5</v>
      </c>
      <c r="AL19" s="318"/>
      <c r="AN19" s="417">
        <f t="shared" si="5"/>
        <v>648.09999999999991</v>
      </c>
      <c r="AO19" s="417">
        <f t="shared" si="6"/>
        <v>572.29999999999995</v>
      </c>
      <c r="AP19" s="318">
        <f t="shared" si="3"/>
        <v>843.40497915032392</v>
      </c>
      <c r="AQ19" s="318">
        <f t="shared" si="4"/>
        <v>773.70911880826782</v>
      </c>
    </row>
    <row r="20" spans="1:45" s="417" customFormat="1" ht="62.4">
      <c r="A20" s="688"/>
      <c r="B20" s="313" t="s">
        <v>25</v>
      </c>
      <c r="C20" s="71" t="s">
        <v>479</v>
      </c>
      <c r="D20" s="406">
        <v>121</v>
      </c>
      <c r="E20" s="394" t="s">
        <v>18</v>
      </c>
      <c r="F20" s="412"/>
      <c r="G20" s="412">
        <v>1</v>
      </c>
      <c r="H20" s="412"/>
      <c r="I20" s="404">
        <v>0.25</v>
      </c>
      <c r="J20" s="404"/>
      <c r="K20" s="404"/>
      <c r="L20" s="412">
        <v>1</v>
      </c>
      <c r="M20" s="412">
        <v>1</v>
      </c>
      <c r="N20" s="412"/>
      <c r="O20" s="412">
        <v>0.25</v>
      </c>
      <c r="P20" s="407"/>
      <c r="Q20" s="407">
        <v>1</v>
      </c>
      <c r="R20" s="407"/>
      <c r="S20" s="407"/>
      <c r="T20" s="407"/>
      <c r="U20" s="407" t="s">
        <v>429</v>
      </c>
      <c r="V20" s="407"/>
      <c r="W20" s="332">
        <f t="shared" si="0"/>
        <v>489.09999999999997</v>
      </c>
      <c r="X20" s="410">
        <v>334.2</v>
      </c>
      <c r="Y20" s="410"/>
      <c r="Z20" s="410">
        <v>101</v>
      </c>
      <c r="AA20" s="409">
        <f t="shared" si="1"/>
        <v>52.9</v>
      </c>
      <c r="AB20" s="405"/>
      <c r="AC20" s="405">
        <v>47.3</v>
      </c>
      <c r="AD20" s="405"/>
      <c r="AE20" s="405">
        <v>5.6</v>
      </c>
      <c r="AF20" s="405"/>
      <c r="AG20" s="409">
        <f t="shared" si="2"/>
        <v>1</v>
      </c>
      <c r="AH20" s="405"/>
      <c r="AI20" s="405"/>
      <c r="AJ20" s="405">
        <v>1</v>
      </c>
      <c r="AK20" s="332">
        <v>673</v>
      </c>
      <c r="AL20" s="318"/>
      <c r="AN20" s="417">
        <f t="shared" si="5"/>
        <v>489.09999999999997</v>
      </c>
      <c r="AO20" s="417">
        <f t="shared" si="6"/>
        <v>435.2</v>
      </c>
      <c r="AP20" s="318">
        <f t="shared" si="3"/>
        <v>636.49031831881416</v>
      </c>
      <c r="AQ20" s="318">
        <f t="shared" si="4"/>
        <v>588.35961646926114</v>
      </c>
    </row>
    <row r="21" spans="1:45" s="417" customFormat="1" ht="156">
      <c r="A21" s="688"/>
      <c r="B21" s="313" t="s">
        <v>26</v>
      </c>
      <c r="C21" s="71" t="s">
        <v>480</v>
      </c>
      <c r="D21" s="406">
        <v>179</v>
      </c>
      <c r="E21" s="394" t="s">
        <v>15</v>
      </c>
      <c r="F21" s="412">
        <v>1</v>
      </c>
      <c r="G21" s="412"/>
      <c r="H21" s="412"/>
      <c r="I21" s="404">
        <v>0.25</v>
      </c>
      <c r="J21" s="404"/>
      <c r="K21" s="404"/>
      <c r="L21" s="412"/>
      <c r="M21" s="412"/>
      <c r="N21" s="412"/>
      <c r="O21" s="412">
        <v>0.25</v>
      </c>
      <c r="P21" s="407">
        <v>1</v>
      </c>
      <c r="Q21" s="407"/>
      <c r="R21" s="407"/>
      <c r="S21" s="407"/>
      <c r="T21" s="407" t="s">
        <v>429</v>
      </c>
      <c r="U21" s="407"/>
      <c r="V21" s="407"/>
      <c r="W21" s="332">
        <f t="shared" si="0"/>
        <v>601.20000000000005</v>
      </c>
      <c r="X21" s="410">
        <v>342.5</v>
      </c>
      <c r="Y21" s="410"/>
      <c r="Z21" s="410">
        <v>103.4</v>
      </c>
      <c r="AA21" s="409">
        <f t="shared" si="1"/>
        <v>141.6</v>
      </c>
      <c r="AB21" s="405"/>
      <c r="AC21" s="405">
        <v>136</v>
      </c>
      <c r="AD21" s="405"/>
      <c r="AE21" s="405">
        <v>5.6</v>
      </c>
      <c r="AF21" s="405">
        <v>1.2</v>
      </c>
      <c r="AG21" s="409">
        <f t="shared" si="2"/>
        <v>12.5</v>
      </c>
      <c r="AH21" s="405">
        <v>5</v>
      </c>
      <c r="AI21" s="405">
        <v>5</v>
      </c>
      <c r="AJ21" s="405">
        <v>2.5</v>
      </c>
      <c r="AK21" s="332">
        <v>827.2</v>
      </c>
      <c r="AL21" s="318"/>
      <c r="AN21" s="417">
        <f t="shared" si="5"/>
        <v>601.20000000000005</v>
      </c>
      <c r="AO21" s="417">
        <f t="shared" si="6"/>
        <v>445.9</v>
      </c>
      <c r="AP21" s="318">
        <f t="shared" si="3"/>
        <v>782.37166095536929</v>
      </c>
      <c r="AQ21" s="318">
        <f t="shared" si="4"/>
        <v>602.8252596131515</v>
      </c>
    </row>
    <row r="22" spans="1:45" s="417" customFormat="1" ht="140.4">
      <c r="A22" s="688"/>
      <c r="B22" s="313" t="s">
        <v>27</v>
      </c>
      <c r="C22" s="71" t="s">
        <v>481</v>
      </c>
      <c r="D22" s="406">
        <v>121</v>
      </c>
      <c r="E22" s="394" t="s">
        <v>15</v>
      </c>
      <c r="F22" s="412">
        <v>1</v>
      </c>
      <c r="G22" s="412"/>
      <c r="H22" s="412"/>
      <c r="I22" s="404">
        <v>0.25</v>
      </c>
      <c r="J22" s="404"/>
      <c r="K22" s="404"/>
      <c r="L22" s="412">
        <v>1</v>
      </c>
      <c r="M22" s="412"/>
      <c r="N22" s="412"/>
      <c r="O22" s="412">
        <v>0.25</v>
      </c>
      <c r="P22" s="407">
        <v>1</v>
      </c>
      <c r="Q22" s="407"/>
      <c r="R22" s="407"/>
      <c r="S22" s="407"/>
      <c r="T22" s="407" t="s">
        <v>429</v>
      </c>
      <c r="U22" s="407"/>
      <c r="V22" s="407"/>
      <c r="W22" s="332">
        <f t="shared" si="0"/>
        <v>524.5</v>
      </c>
      <c r="X22" s="410">
        <v>298.7</v>
      </c>
      <c r="Y22" s="410"/>
      <c r="Z22" s="410">
        <v>90</v>
      </c>
      <c r="AA22" s="409">
        <f t="shared" si="1"/>
        <v>101.8</v>
      </c>
      <c r="AB22" s="405"/>
      <c r="AC22" s="405">
        <v>96.2</v>
      </c>
      <c r="AD22" s="405"/>
      <c r="AE22" s="405">
        <v>5.6</v>
      </c>
      <c r="AF22" s="405"/>
      <c r="AG22" s="409">
        <f t="shared" si="2"/>
        <v>34</v>
      </c>
      <c r="AH22" s="405">
        <v>25</v>
      </c>
      <c r="AI22" s="405">
        <v>7</v>
      </c>
      <c r="AJ22" s="405">
        <v>2</v>
      </c>
      <c r="AK22" s="332">
        <v>721.7</v>
      </c>
      <c r="AL22" s="318" t="s">
        <v>483</v>
      </c>
      <c r="AN22" s="417">
        <f t="shared" si="5"/>
        <v>524.5</v>
      </c>
      <c r="AO22" s="417">
        <f t="shared" si="6"/>
        <v>388.7</v>
      </c>
      <c r="AP22" s="318">
        <f t="shared" si="3"/>
        <v>682.55811073035795</v>
      </c>
      <c r="AQ22" s="318">
        <f t="shared" si="4"/>
        <v>525.49490561029825</v>
      </c>
    </row>
    <row r="23" spans="1:45" s="417" customFormat="1" ht="109.2">
      <c r="A23" s="688"/>
      <c r="B23" s="313" t="s">
        <v>28</v>
      </c>
      <c r="C23" s="71" t="s">
        <v>482</v>
      </c>
      <c r="D23" s="406">
        <v>325</v>
      </c>
      <c r="E23" s="394" t="s">
        <v>15</v>
      </c>
      <c r="F23" s="412">
        <v>1</v>
      </c>
      <c r="G23" s="412"/>
      <c r="H23" s="412"/>
      <c r="I23" s="404">
        <v>0.25</v>
      </c>
      <c r="J23" s="404"/>
      <c r="K23" s="404"/>
      <c r="L23" s="412">
        <v>1</v>
      </c>
      <c r="M23" s="412"/>
      <c r="N23" s="412"/>
      <c r="O23" s="412">
        <v>0.25</v>
      </c>
      <c r="P23" s="407">
        <v>1</v>
      </c>
      <c r="Q23" s="407"/>
      <c r="R23" s="407"/>
      <c r="S23" s="407"/>
      <c r="T23" s="407" t="s">
        <v>429</v>
      </c>
      <c r="U23" s="407"/>
      <c r="V23" s="407"/>
      <c r="W23" s="332">
        <f t="shared" si="0"/>
        <v>467.6</v>
      </c>
      <c r="X23" s="410">
        <v>311</v>
      </c>
      <c r="Y23" s="410"/>
      <c r="Z23" s="410">
        <v>94</v>
      </c>
      <c r="AA23" s="409">
        <f t="shared" si="1"/>
        <v>52.1</v>
      </c>
      <c r="AB23" s="405"/>
      <c r="AC23" s="405">
        <v>46.5</v>
      </c>
      <c r="AD23" s="405"/>
      <c r="AE23" s="405">
        <v>5.6</v>
      </c>
      <c r="AF23" s="405"/>
      <c r="AG23" s="409">
        <f t="shared" si="2"/>
        <v>10.5</v>
      </c>
      <c r="AH23" s="405">
        <v>6</v>
      </c>
      <c r="AI23" s="405">
        <v>3</v>
      </c>
      <c r="AJ23" s="405">
        <v>1.5</v>
      </c>
      <c r="AK23" s="332">
        <v>643.5</v>
      </c>
      <c r="AL23" s="318"/>
      <c r="AN23" s="417">
        <f t="shared" si="5"/>
        <v>467.6</v>
      </c>
      <c r="AO23" s="417">
        <f t="shared" si="6"/>
        <v>405</v>
      </c>
      <c r="AP23" s="318">
        <f t="shared" si="3"/>
        <v>608.51129185417619</v>
      </c>
      <c r="AQ23" s="318">
        <f t="shared" si="4"/>
        <v>547.5313526425798</v>
      </c>
    </row>
    <row r="24" spans="1:45" s="420" customFormat="1">
      <c r="A24" s="601">
        <v>14</v>
      </c>
      <c r="B24" s="12" t="s">
        <v>10</v>
      </c>
      <c r="C24" s="12"/>
      <c r="D24" s="3"/>
      <c r="E24" s="12"/>
      <c r="F24" s="418">
        <f>SUM(F10:F23)</f>
        <v>11</v>
      </c>
      <c r="G24" s="418">
        <f t="shared" ref="G24:AJ24" si="7">SUM(G10:G23)</f>
        <v>3</v>
      </c>
      <c r="H24" s="418">
        <f t="shared" si="7"/>
        <v>0</v>
      </c>
      <c r="I24" s="418">
        <f t="shared" si="7"/>
        <v>4</v>
      </c>
      <c r="J24" s="418">
        <f t="shared" si="7"/>
        <v>0</v>
      </c>
      <c r="K24" s="418">
        <f t="shared" si="7"/>
        <v>0</v>
      </c>
      <c r="L24" s="418">
        <f t="shared" si="7"/>
        <v>11</v>
      </c>
      <c r="M24" s="418">
        <f t="shared" si="7"/>
        <v>3</v>
      </c>
      <c r="N24" s="418">
        <f t="shared" si="7"/>
        <v>0</v>
      </c>
      <c r="O24" s="418">
        <f t="shared" si="7"/>
        <v>4</v>
      </c>
      <c r="P24" s="419">
        <f t="shared" si="7"/>
        <v>11</v>
      </c>
      <c r="Q24" s="419">
        <f t="shared" si="7"/>
        <v>3</v>
      </c>
      <c r="R24" s="419">
        <f t="shared" si="7"/>
        <v>0</v>
      </c>
      <c r="S24" s="419">
        <f t="shared" si="7"/>
        <v>3</v>
      </c>
      <c r="T24" s="419">
        <f t="shared" si="7"/>
        <v>0</v>
      </c>
      <c r="U24" s="419">
        <f t="shared" si="7"/>
        <v>0</v>
      </c>
      <c r="V24" s="419">
        <f t="shared" si="7"/>
        <v>0</v>
      </c>
      <c r="W24" s="418">
        <f t="shared" si="7"/>
        <v>7780.0000000000009</v>
      </c>
      <c r="X24" s="418">
        <f t="shared" si="7"/>
        <v>4709.3</v>
      </c>
      <c r="Y24" s="418">
        <f t="shared" si="7"/>
        <v>246.5</v>
      </c>
      <c r="Z24" s="418">
        <f t="shared" si="7"/>
        <v>1496.5</v>
      </c>
      <c r="AA24" s="418">
        <f t="shared" si="7"/>
        <v>1056.8999999999999</v>
      </c>
      <c r="AB24" s="418">
        <f t="shared" si="7"/>
        <v>20.299999999999997</v>
      </c>
      <c r="AC24" s="418">
        <f t="shared" si="7"/>
        <v>899</v>
      </c>
      <c r="AD24" s="418">
        <f t="shared" si="7"/>
        <v>64.800000000000011</v>
      </c>
      <c r="AE24" s="418">
        <f t="shared" si="7"/>
        <v>72.8</v>
      </c>
      <c r="AF24" s="418">
        <f t="shared" si="7"/>
        <v>18.3</v>
      </c>
      <c r="AG24" s="418">
        <f t="shared" si="7"/>
        <v>252.5</v>
      </c>
      <c r="AH24" s="418">
        <f t="shared" si="7"/>
        <v>135</v>
      </c>
      <c r="AI24" s="418">
        <f t="shared" si="7"/>
        <v>80</v>
      </c>
      <c r="AJ24" s="418">
        <f t="shared" si="7"/>
        <v>37.5</v>
      </c>
      <c r="AK24" s="418"/>
      <c r="AL24" s="418"/>
      <c r="AN24" s="418">
        <f>SUM(AN10:AN23)</f>
        <v>7266.3</v>
      </c>
      <c r="AO24" s="418">
        <f>SUM(AO10:AO23)</f>
        <v>6028.2</v>
      </c>
      <c r="AP24" s="418">
        <f>'[1]Болховская ЦРБ'!$K$90</f>
        <v>9456</v>
      </c>
      <c r="AQ24" s="418">
        <f>'[1]Болховская ЦРБ'!$K$11</f>
        <v>8149.7</v>
      </c>
      <c r="AR24" s="420">
        <f>AP24-AP10-AP11-AP12-AP13-AP14-AP15-AP16-AP18-AP19-AP20-AP21-AP22-AP23</f>
        <v>-9.0949470177292824E-13</v>
      </c>
      <c r="AS24" s="420">
        <f>AQ24-AQ10-AQ11-AQ12-AQ13-AQ14-AQ15-AQ16-AQ18-AQ19-AQ20-AQ21-AQ22-AQ23</f>
        <v>-9.0949470177292824E-13</v>
      </c>
    </row>
    <row r="25" spans="1:45" s="417" customFormat="1" ht="93.6">
      <c r="A25" s="685" t="s">
        <v>29</v>
      </c>
      <c r="B25" s="85" t="s">
        <v>30</v>
      </c>
      <c r="C25" s="77" t="s">
        <v>496</v>
      </c>
      <c r="D25" s="314">
        <v>262</v>
      </c>
      <c r="E25" s="394" t="s">
        <v>15</v>
      </c>
      <c r="F25" s="49">
        <v>1</v>
      </c>
      <c r="G25" s="49"/>
      <c r="H25" s="49"/>
      <c r="I25" s="49">
        <v>0.5</v>
      </c>
      <c r="J25" s="49"/>
      <c r="K25" s="49"/>
      <c r="L25" s="49">
        <v>1</v>
      </c>
      <c r="M25" s="50"/>
      <c r="N25" s="50"/>
      <c r="O25" s="49">
        <v>0.5</v>
      </c>
      <c r="P25" s="310">
        <v>1</v>
      </c>
      <c r="Q25" s="310"/>
      <c r="R25" s="310"/>
      <c r="S25" s="310">
        <v>1</v>
      </c>
      <c r="T25" s="50" t="s">
        <v>429</v>
      </c>
      <c r="U25" s="50"/>
      <c r="V25" s="50"/>
      <c r="W25" s="336">
        <f t="shared" ref="W25:W61" si="8">X25+Y25+Z25+AA25+AF25+AG25</f>
        <v>684</v>
      </c>
      <c r="X25" s="49">
        <v>326</v>
      </c>
      <c r="Y25" s="49">
        <v>136</v>
      </c>
      <c r="Z25" s="49">
        <v>135</v>
      </c>
      <c r="AA25" s="49">
        <v>31</v>
      </c>
      <c r="AB25" s="49"/>
      <c r="AC25" s="49">
        <v>23</v>
      </c>
      <c r="AD25" s="49"/>
      <c r="AE25" s="49">
        <v>8</v>
      </c>
      <c r="AF25" s="49"/>
      <c r="AG25" s="49">
        <v>56</v>
      </c>
      <c r="AH25" s="49">
        <v>3</v>
      </c>
      <c r="AI25" s="49"/>
      <c r="AJ25" s="49">
        <v>53</v>
      </c>
      <c r="AK25" s="343">
        <v>809</v>
      </c>
      <c r="AL25" s="50"/>
      <c r="AN25" s="417">
        <f t="shared" ref="AN25:AN39" si="9">W25</f>
        <v>684</v>
      </c>
      <c r="AO25" s="417">
        <f t="shared" ref="AO25:AO39" si="10">X25+Y25+Z25</f>
        <v>597</v>
      </c>
      <c r="AP25" s="318">
        <f t="shared" ref="AP25:AP39" si="11">$AP$40*(AN25/$AN$40)</f>
        <v>838.98192119380349</v>
      </c>
      <c r="AQ25" s="318">
        <f t="shared" ref="AQ25:AQ39" si="12">$AQ$40*(AO25/$AO$40)</f>
        <v>779.37565745703773</v>
      </c>
    </row>
    <row r="26" spans="1:45" s="417" customFormat="1" ht="31.2">
      <c r="A26" s="686"/>
      <c r="B26" s="85" t="s">
        <v>31</v>
      </c>
      <c r="C26" s="77" t="s">
        <v>497</v>
      </c>
      <c r="D26" s="314">
        <v>168</v>
      </c>
      <c r="E26" s="394" t="s">
        <v>15</v>
      </c>
      <c r="F26" s="50">
        <v>1</v>
      </c>
      <c r="G26" s="50"/>
      <c r="H26" s="50"/>
      <c r="I26" s="50">
        <v>0.5</v>
      </c>
      <c r="J26" s="50"/>
      <c r="K26" s="50"/>
      <c r="L26" s="50">
        <v>1</v>
      </c>
      <c r="M26" s="50"/>
      <c r="N26" s="50"/>
      <c r="O26" s="50">
        <v>0.5</v>
      </c>
      <c r="P26" s="310">
        <v>1</v>
      </c>
      <c r="Q26" s="310"/>
      <c r="R26" s="310"/>
      <c r="S26" s="310">
        <v>1</v>
      </c>
      <c r="T26" s="50" t="s">
        <v>429</v>
      </c>
      <c r="U26" s="50"/>
      <c r="V26" s="50"/>
      <c r="W26" s="336">
        <f t="shared" si="8"/>
        <v>668</v>
      </c>
      <c r="X26" s="50">
        <v>310</v>
      </c>
      <c r="Y26" s="50">
        <v>136</v>
      </c>
      <c r="Z26" s="50">
        <v>135</v>
      </c>
      <c r="AA26" s="49">
        <v>31</v>
      </c>
      <c r="AB26" s="50"/>
      <c r="AC26" s="50">
        <v>23</v>
      </c>
      <c r="AD26" s="50"/>
      <c r="AE26" s="50">
        <v>8</v>
      </c>
      <c r="AF26" s="50"/>
      <c r="AG26" s="49">
        <v>56</v>
      </c>
      <c r="AH26" s="50">
        <v>3</v>
      </c>
      <c r="AI26" s="50"/>
      <c r="AJ26" s="50">
        <v>53</v>
      </c>
      <c r="AK26" s="332">
        <v>785</v>
      </c>
      <c r="AL26" s="50"/>
      <c r="AN26" s="417">
        <f t="shared" si="9"/>
        <v>668</v>
      </c>
      <c r="AO26" s="417">
        <f t="shared" si="10"/>
        <v>581</v>
      </c>
      <c r="AP26" s="318">
        <f t="shared" si="11"/>
        <v>819.35661309570287</v>
      </c>
      <c r="AQ26" s="318">
        <f t="shared" si="12"/>
        <v>758.48786764244369</v>
      </c>
    </row>
    <row r="27" spans="1:45" s="417" customFormat="1" ht="62.4">
      <c r="A27" s="686"/>
      <c r="B27" s="85" t="s">
        <v>32</v>
      </c>
      <c r="C27" s="77" t="s">
        <v>498</v>
      </c>
      <c r="D27" s="314">
        <v>1100</v>
      </c>
      <c r="E27" s="394" t="s">
        <v>15</v>
      </c>
      <c r="F27" s="50">
        <v>1</v>
      </c>
      <c r="G27" s="50"/>
      <c r="H27" s="50"/>
      <c r="I27" s="50">
        <v>0.5</v>
      </c>
      <c r="J27" s="50"/>
      <c r="K27" s="50"/>
      <c r="L27" s="50">
        <v>1</v>
      </c>
      <c r="M27" s="50"/>
      <c r="N27" s="50"/>
      <c r="O27" s="50">
        <v>0.5</v>
      </c>
      <c r="P27" s="310">
        <v>1</v>
      </c>
      <c r="Q27" s="310"/>
      <c r="R27" s="310"/>
      <c r="S27" s="310">
        <v>1</v>
      </c>
      <c r="T27" s="50" t="s">
        <v>429</v>
      </c>
      <c r="U27" s="50"/>
      <c r="V27" s="50"/>
      <c r="W27" s="336">
        <f t="shared" si="8"/>
        <v>600.5</v>
      </c>
      <c r="X27" s="50">
        <v>326</v>
      </c>
      <c r="Y27" s="50">
        <v>100.5</v>
      </c>
      <c r="Z27" s="50">
        <v>137</v>
      </c>
      <c r="AA27" s="49">
        <v>31</v>
      </c>
      <c r="AB27" s="50"/>
      <c r="AC27" s="50">
        <v>23</v>
      </c>
      <c r="AD27" s="50"/>
      <c r="AE27" s="50">
        <v>8</v>
      </c>
      <c r="AF27" s="50"/>
      <c r="AG27" s="49">
        <v>6</v>
      </c>
      <c r="AH27" s="50">
        <v>3</v>
      </c>
      <c r="AI27" s="50"/>
      <c r="AJ27" s="50">
        <v>3</v>
      </c>
      <c r="AK27" s="332">
        <v>720</v>
      </c>
      <c r="AL27" s="50"/>
      <c r="AN27" s="417">
        <f t="shared" si="9"/>
        <v>600.5</v>
      </c>
      <c r="AO27" s="417">
        <f t="shared" si="10"/>
        <v>563.5</v>
      </c>
      <c r="AP27" s="318">
        <f t="shared" si="11"/>
        <v>736.56234455684069</v>
      </c>
      <c r="AQ27" s="318">
        <f t="shared" si="12"/>
        <v>735.64184753273162</v>
      </c>
    </row>
    <row r="28" spans="1:45" s="417" customFormat="1">
      <c r="A28" s="686"/>
      <c r="B28" s="85" t="s">
        <v>33</v>
      </c>
      <c r="C28" s="77" t="s">
        <v>500</v>
      </c>
      <c r="D28" s="314">
        <v>111</v>
      </c>
      <c r="E28" s="394" t="s">
        <v>15</v>
      </c>
      <c r="F28" s="50">
        <v>1</v>
      </c>
      <c r="G28" s="50"/>
      <c r="H28" s="50"/>
      <c r="I28" s="50">
        <v>0.5</v>
      </c>
      <c r="J28" s="50"/>
      <c r="K28" s="50"/>
      <c r="L28" s="50">
        <v>1</v>
      </c>
      <c r="M28" s="50"/>
      <c r="N28" s="50"/>
      <c r="O28" s="50">
        <v>0.5</v>
      </c>
      <c r="P28" s="310">
        <v>1</v>
      </c>
      <c r="Q28" s="310"/>
      <c r="R28" s="310"/>
      <c r="S28" s="310">
        <v>1</v>
      </c>
      <c r="T28" s="50" t="s">
        <v>429</v>
      </c>
      <c r="U28" s="50"/>
      <c r="V28" s="50"/>
      <c r="W28" s="336">
        <f t="shared" si="8"/>
        <v>597</v>
      </c>
      <c r="X28" s="50">
        <v>310</v>
      </c>
      <c r="Y28" s="50">
        <v>120</v>
      </c>
      <c r="Z28" s="50">
        <v>130</v>
      </c>
      <c r="AA28" s="49">
        <v>31</v>
      </c>
      <c r="AB28" s="50"/>
      <c r="AC28" s="50">
        <v>23</v>
      </c>
      <c r="AD28" s="50"/>
      <c r="AE28" s="50">
        <v>8</v>
      </c>
      <c r="AF28" s="50"/>
      <c r="AG28" s="49">
        <v>6</v>
      </c>
      <c r="AH28" s="50">
        <v>3</v>
      </c>
      <c r="AI28" s="50"/>
      <c r="AJ28" s="50">
        <v>3</v>
      </c>
      <c r="AK28" s="343">
        <v>725</v>
      </c>
      <c r="AL28" s="50"/>
      <c r="AN28" s="417">
        <f t="shared" si="9"/>
        <v>597</v>
      </c>
      <c r="AO28" s="417">
        <f t="shared" si="10"/>
        <v>560</v>
      </c>
      <c r="AP28" s="318">
        <f t="shared" si="11"/>
        <v>732.2693084103812</v>
      </c>
      <c r="AQ28" s="318">
        <f t="shared" si="12"/>
        <v>731.07264351078925</v>
      </c>
    </row>
    <row r="29" spans="1:45" s="417" customFormat="1" ht="46.8">
      <c r="A29" s="686"/>
      <c r="B29" s="85" t="s">
        <v>34</v>
      </c>
      <c r="C29" s="77" t="s">
        <v>501</v>
      </c>
      <c r="D29" s="314">
        <v>136</v>
      </c>
      <c r="E29" s="394" t="s">
        <v>18</v>
      </c>
      <c r="F29" s="50"/>
      <c r="G29" s="50">
        <v>0.5</v>
      </c>
      <c r="H29" s="50"/>
      <c r="I29" s="50">
        <v>0.5</v>
      </c>
      <c r="J29" s="50"/>
      <c r="K29" s="50"/>
      <c r="L29" s="50"/>
      <c r="M29" s="50">
        <v>0.5</v>
      </c>
      <c r="N29" s="50"/>
      <c r="O29" s="50">
        <v>0.5</v>
      </c>
      <c r="P29" s="310"/>
      <c r="Q29" s="310">
        <v>1</v>
      </c>
      <c r="R29" s="310"/>
      <c r="S29" s="310"/>
      <c r="T29" s="50"/>
      <c r="U29" s="50" t="s">
        <v>429</v>
      </c>
      <c r="V29" s="50"/>
      <c r="W29" s="336">
        <f t="shared" si="8"/>
        <v>379</v>
      </c>
      <c r="X29" s="50">
        <v>243</v>
      </c>
      <c r="Y29" s="50"/>
      <c r="Z29" s="50">
        <v>74</v>
      </c>
      <c r="AA29" s="49">
        <v>56</v>
      </c>
      <c r="AB29" s="50"/>
      <c r="AC29" s="50">
        <v>48</v>
      </c>
      <c r="AD29" s="50"/>
      <c r="AE29" s="50">
        <v>8</v>
      </c>
      <c r="AF29" s="50"/>
      <c r="AG29" s="49">
        <v>6</v>
      </c>
      <c r="AH29" s="50">
        <v>3</v>
      </c>
      <c r="AI29" s="50"/>
      <c r="AJ29" s="50">
        <v>3</v>
      </c>
      <c r="AK29" s="343">
        <v>502</v>
      </c>
      <c r="AL29" s="50"/>
      <c r="AN29" s="417">
        <f t="shared" si="9"/>
        <v>379</v>
      </c>
      <c r="AO29" s="417">
        <f t="shared" si="10"/>
        <v>317</v>
      </c>
      <c r="AP29" s="318">
        <f t="shared" si="11"/>
        <v>464.8744855737595</v>
      </c>
      <c r="AQ29" s="318">
        <f t="shared" si="12"/>
        <v>413.83933570164317</v>
      </c>
    </row>
    <row r="30" spans="1:45" s="417" customFormat="1" ht="140.4">
      <c r="A30" s="686"/>
      <c r="B30" s="85" t="s">
        <v>35</v>
      </c>
      <c r="C30" s="77" t="s">
        <v>502</v>
      </c>
      <c r="D30" s="314">
        <v>227</v>
      </c>
      <c r="E30" s="394" t="s">
        <v>15</v>
      </c>
      <c r="F30" s="50">
        <v>1</v>
      </c>
      <c r="G30" s="50"/>
      <c r="H30" s="50"/>
      <c r="I30" s="50">
        <v>0.5</v>
      </c>
      <c r="J30" s="50"/>
      <c r="K30" s="50"/>
      <c r="L30" s="50">
        <v>1</v>
      </c>
      <c r="M30" s="50"/>
      <c r="N30" s="50"/>
      <c r="O30" s="50">
        <v>0.5</v>
      </c>
      <c r="P30" s="310">
        <v>1</v>
      </c>
      <c r="Q30" s="310"/>
      <c r="R30" s="310"/>
      <c r="S30" s="310">
        <v>1</v>
      </c>
      <c r="T30" s="50" t="s">
        <v>429</v>
      </c>
      <c r="U30" s="50"/>
      <c r="V30" s="50"/>
      <c r="W30" s="336">
        <f t="shared" si="8"/>
        <v>657</v>
      </c>
      <c r="X30" s="50">
        <v>347</v>
      </c>
      <c r="Y30" s="50">
        <v>120</v>
      </c>
      <c r="Z30" s="50">
        <v>141</v>
      </c>
      <c r="AA30" s="49">
        <v>43</v>
      </c>
      <c r="AB30" s="50"/>
      <c r="AC30" s="50">
        <v>35</v>
      </c>
      <c r="AD30" s="50"/>
      <c r="AE30" s="50">
        <v>8</v>
      </c>
      <c r="AF30" s="50"/>
      <c r="AG30" s="49">
        <v>6</v>
      </c>
      <c r="AH30" s="50">
        <v>3</v>
      </c>
      <c r="AI30" s="50"/>
      <c r="AJ30" s="50">
        <v>3</v>
      </c>
      <c r="AK30" s="332">
        <v>769.7</v>
      </c>
      <c r="AL30" s="50"/>
      <c r="AN30" s="417">
        <f t="shared" si="9"/>
        <v>657</v>
      </c>
      <c r="AO30" s="417">
        <f t="shared" si="10"/>
        <v>608</v>
      </c>
      <c r="AP30" s="318">
        <f t="shared" si="11"/>
        <v>805.86421377825866</v>
      </c>
      <c r="AQ30" s="318">
        <f t="shared" si="12"/>
        <v>793.73601295457104</v>
      </c>
    </row>
    <row r="31" spans="1:45" s="417" customFormat="1" ht="31.2">
      <c r="A31" s="686"/>
      <c r="B31" s="85" t="s">
        <v>36</v>
      </c>
      <c r="C31" s="77" t="s">
        <v>503</v>
      </c>
      <c r="D31" s="314">
        <v>43</v>
      </c>
      <c r="E31" s="394" t="s">
        <v>15</v>
      </c>
      <c r="F31" s="50">
        <v>0.5</v>
      </c>
      <c r="G31" s="50"/>
      <c r="H31" s="50"/>
      <c r="I31" s="50">
        <v>0.5</v>
      </c>
      <c r="J31" s="50"/>
      <c r="K31" s="50"/>
      <c r="L31" s="50">
        <v>0.5</v>
      </c>
      <c r="M31" s="50"/>
      <c r="N31" s="50"/>
      <c r="O31" s="50">
        <v>0.5</v>
      </c>
      <c r="P31" s="310">
        <v>1</v>
      </c>
      <c r="Q31" s="310"/>
      <c r="R31" s="310"/>
      <c r="S31" s="310"/>
      <c r="T31" s="50" t="s">
        <v>429</v>
      </c>
      <c r="U31" s="50"/>
      <c r="V31" s="50"/>
      <c r="W31" s="336">
        <f t="shared" si="8"/>
        <v>491</v>
      </c>
      <c r="X31" s="50">
        <v>310</v>
      </c>
      <c r="Y31" s="50"/>
      <c r="Z31" s="50">
        <v>94</v>
      </c>
      <c r="AA31" s="49">
        <v>31</v>
      </c>
      <c r="AB31" s="50"/>
      <c r="AC31" s="50">
        <v>23</v>
      </c>
      <c r="AD31" s="50"/>
      <c r="AE31" s="50">
        <v>8</v>
      </c>
      <c r="AF31" s="50"/>
      <c r="AG31" s="49">
        <v>56</v>
      </c>
      <c r="AH31" s="50">
        <v>3</v>
      </c>
      <c r="AI31" s="50"/>
      <c r="AJ31" s="50">
        <v>53</v>
      </c>
      <c r="AK31" s="343">
        <v>605</v>
      </c>
      <c r="AL31" s="50"/>
      <c r="AN31" s="417">
        <f t="shared" si="9"/>
        <v>491</v>
      </c>
      <c r="AO31" s="417">
        <f t="shared" si="10"/>
        <v>404</v>
      </c>
      <c r="AP31" s="318">
        <f t="shared" si="11"/>
        <v>602.25164226046422</v>
      </c>
      <c r="AQ31" s="318">
        <f t="shared" si="12"/>
        <v>527.41669281849784</v>
      </c>
    </row>
    <row r="32" spans="1:45" s="417" customFormat="1" ht="62.4">
      <c r="A32" s="686"/>
      <c r="B32" s="85" t="s">
        <v>37</v>
      </c>
      <c r="C32" s="77" t="s">
        <v>504</v>
      </c>
      <c r="D32" s="314">
        <v>222</v>
      </c>
      <c r="E32" s="394" t="s">
        <v>15</v>
      </c>
      <c r="F32" s="50">
        <v>1</v>
      </c>
      <c r="G32" s="50"/>
      <c r="H32" s="50"/>
      <c r="I32" s="50">
        <v>0.5</v>
      </c>
      <c r="J32" s="50"/>
      <c r="K32" s="50"/>
      <c r="L32" s="50">
        <v>1</v>
      </c>
      <c r="M32" s="50"/>
      <c r="N32" s="50"/>
      <c r="O32" s="50">
        <v>0.5</v>
      </c>
      <c r="P32" s="310">
        <v>1</v>
      </c>
      <c r="Q32" s="310"/>
      <c r="R32" s="310"/>
      <c r="S32" s="310"/>
      <c r="T32" s="50" t="s">
        <v>429</v>
      </c>
      <c r="U32" s="50"/>
      <c r="V32" s="50"/>
      <c r="W32" s="336">
        <f t="shared" si="8"/>
        <v>474.3</v>
      </c>
      <c r="X32" s="50">
        <v>316.3</v>
      </c>
      <c r="Y32" s="50"/>
      <c r="Z32" s="50">
        <v>96</v>
      </c>
      <c r="AA32" s="49">
        <v>56</v>
      </c>
      <c r="AB32" s="50"/>
      <c r="AC32" s="50">
        <v>48</v>
      </c>
      <c r="AD32" s="50"/>
      <c r="AE32" s="50">
        <v>8</v>
      </c>
      <c r="AF32" s="50"/>
      <c r="AG32" s="49">
        <v>6</v>
      </c>
      <c r="AH32" s="50">
        <v>3</v>
      </c>
      <c r="AI32" s="50"/>
      <c r="AJ32" s="50">
        <v>3</v>
      </c>
      <c r="AK32" s="343">
        <v>605</v>
      </c>
      <c r="AL32" s="50"/>
      <c r="AN32" s="417">
        <f t="shared" si="9"/>
        <v>474.3</v>
      </c>
      <c r="AO32" s="417">
        <f t="shared" si="10"/>
        <v>412.3</v>
      </c>
      <c r="AP32" s="318">
        <f t="shared" si="11"/>
        <v>581.76772693307169</v>
      </c>
      <c r="AQ32" s="318">
        <f t="shared" si="12"/>
        <v>538.2522337848186</v>
      </c>
    </row>
    <row r="33" spans="1:45" s="417" customFormat="1" ht="46.8">
      <c r="A33" s="686"/>
      <c r="B33" s="85" t="s">
        <v>38</v>
      </c>
      <c r="C33" s="77" t="s">
        <v>505</v>
      </c>
      <c r="D33" s="314">
        <v>202</v>
      </c>
      <c r="E33" s="394" t="s">
        <v>15</v>
      </c>
      <c r="F33" s="50">
        <v>1</v>
      </c>
      <c r="G33" s="50"/>
      <c r="H33" s="50"/>
      <c r="I33" s="50">
        <v>0.5</v>
      </c>
      <c r="J33" s="50"/>
      <c r="K33" s="50"/>
      <c r="L33" s="50">
        <v>1</v>
      </c>
      <c r="M33" s="50"/>
      <c r="N33" s="50"/>
      <c r="O33" s="50">
        <v>0.5</v>
      </c>
      <c r="P33" s="310">
        <v>1</v>
      </c>
      <c r="Q33" s="310"/>
      <c r="R33" s="310"/>
      <c r="S33" s="310">
        <v>1</v>
      </c>
      <c r="T33" s="50" t="s">
        <v>429</v>
      </c>
      <c r="U33" s="50"/>
      <c r="V33" s="50"/>
      <c r="W33" s="336">
        <f t="shared" si="8"/>
        <v>671</v>
      </c>
      <c r="X33" s="50">
        <v>309</v>
      </c>
      <c r="Y33" s="50">
        <v>120</v>
      </c>
      <c r="Z33" s="50">
        <v>130</v>
      </c>
      <c r="AA33" s="49">
        <v>56</v>
      </c>
      <c r="AB33" s="50"/>
      <c r="AC33" s="50">
        <v>48</v>
      </c>
      <c r="AD33" s="50"/>
      <c r="AE33" s="50">
        <v>8</v>
      </c>
      <c r="AF33" s="50"/>
      <c r="AG33" s="49">
        <v>56</v>
      </c>
      <c r="AH33" s="50">
        <v>3</v>
      </c>
      <c r="AI33" s="50"/>
      <c r="AJ33" s="50">
        <v>53</v>
      </c>
      <c r="AK33" s="343">
        <v>809</v>
      </c>
      <c r="AL33" s="50"/>
      <c r="AN33" s="417">
        <f t="shared" si="9"/>
        <v>671</v>
      </c>
      <c r="AO33" s="417">
        <f t="shared" si="10"/>
        <v>559</v>
      </c>
      <c r="AP33" s="318">
        <f t="shared" si="11"/>
        <v>823.03635836409671</v>
      </c>
      <c r="AQ33" s="318">
        <f t="shared" si="12"/>
        <v>729.76715664737696</v>
      </c>
    </row>
    <row r="34" spans="1:45" s="417" customFormat="1">
      <c r="A34" s="686"/>
      <c r="B34" s="85" t="s">
        <v>39</v>
      </c>
      <c r="C34" s="71" t="s">
        <v>506</v>
      </c>
      <c r="D34" s="314">
        <v>148</v>
      </c>
      <c r="E34" s="394" t="s">
        <v>15</v>
      </c>
      <c r="F34" s="50">
        <v>1</v>
      </c>
      <c r="G34" s="50"/>
      <c r="H34" s="50"/>
      <c r="I34" s="50">
        <v>0.5</v>
      </c>
      <c r="J34" s="50"/>
      <c r="K34" s="50"/>
      <c r="L34" s="50">
        <v>1</v>
      </c>
      <c r="M34" s="50"/>
      <c r="N34" s="50"/>
      <c r="O34" s="50">
        <v>0.5</v>
      </c>
      <c r="P34" s="310">
        <v>1</v>
      </c>
      <c r="Q34" s="310"/>
      <c r="R34" s="310"/>
      <c r="S34" s="310">
        <v>1</v>
      </c>
      <c r="T34" s="50" t="s">
        <v>429</v>
      </c>
      <c r="U34" s="50"/>
      <c r="V34" s="50"/>
      <c r="W34" s="336">
        <f t="shared" si="8"/>
        <v>597</v>
      </c>
      <c r="X34" s="50">
        <v>310</v>
      </c>
      <c r="Y34" s="50">
        <v>120</v>
      </c>
      <c r="Z34" s="50">
        <v>130</v>
      </c>
      <c r="AA34" s="49">
        <v>31</v>
      </c>
      <c r="AB34" s="50"/>
      <c r="AC34" s="50">
        <v>23</v>
      </c>
      <c r="AD34" s="50"/>
      <c r="AE34" s="50">
        <v>8</v>
      </c>
      <c r="AF34" s="50"/>
      <c r="AG34" s="49">
        <v>6</v>
      </c>
      <c r="AH34" s="50">
        <v>3</v>
      </c>
      <c r="AI34" s="50"/>
      <c r="AJ34" s="50">
        <v>3</v>
      </c>
      <c r="AK34" s="343">
        <v>709</v>
      </c>
      <c r="AL34" s="50"/>
      <c r="AN34" s="417">
        <f t="shared" si="9"/>
        <v>597</v>
      </c>
      <c r="AO34" s="417">
        <f t="shared" si="10"/>
        <v>560</v>
      </c>
      <c r="AP34" s="318">
        <f t="shared" si="11"/>
        <v>732.2693084103812</v>
      </c>
      <c r="AQ34" s="318">
        <f t="shared" si="12"/>
        <v>731.07264351078925</v>
      </c>
    </row>
    <row r="35" spans="1:45" s="417" customFormat="1" ht="31.2">
      <c r="A35" s="686"/>
      <c r="B35" s="85" t="s">
        <v>40</v>
      </c>
      <c r="C35" s="77" t="s">
        <v>507</v>
      </c>
      <c r="D35" s="314">
        <v>242</v>
      </c>
      <c r="E35" s="394" t="s">
        <v>15</v>
      </c>
      <c r="F35" s="50">
        <v>1</v>
      </c>
      <c r="G35" s="50"/>
      <c r="H35" s="50"/>
      <c r="I35" s="50">
        <v>0.5</v>
      </c>
      <c r="J35" s="50"/>
      <c r="K35" s="50"/>
      <c r="L35" s="50">
        <v>1</v>
      </c>
      <c r="M35" s="50"/>
      <c r="N35" s="50"/>
      <c r="O35" s="50">
        <v>0.5</v>
      </c>
      <c r="P35" s="310">
        <v>1</v>
      </c>
      <c r="Q35" s="310"/>
      <c r="R35" s="310"/>
      <c r="S35" s="310">
        <v>1</v>
      </c>
      <c r="T35" s="50" t="s">
        <v>429</v>
      </c>
      <c r="U35" s="50"/>
      <c r="V35" s="50"/>
      <c r="W35" s="336">
        <f t="shared" si="8"/>
        <v>635</v>
      </c>
      <c r="X35" s="50">
        <v>335</v>
      </c>
      <c r="Y35" s="50">
        <v>105</v>
      </c>
      <c r="Z35" s="50">
        <v>133</v>
      </c>
      <c r="AA35" s="49">
        <v>56</v>
      </c>
      <c r="AB35" s="50"/>
      <c r="AC35" s="50">
        <v>48</v>
      </c>
      <c r="AD35" s="50"/>
      <c r="AE35" s="50">
        <v>8</v>
      </c>
      <c r="AF35" s="50"/>
      <c r="AG35" s="49">
        <v>6</v>
      </c>
      <c r="AH35" s="50">
        <v>3</v>
      </c>
      <c r="AI35" s="50"/>
      <c r="AJ35" s="50">
        <v>3</v>
      </c>
      <c r="AK35" s="343">
        <v>738</v>
      </c>
      <c r="AL35" s="50"/>
      <c r="AN35" s="417">
        <f t="shared" si="9"/>
        <v>635</v>
      </c>
      <c r="AO35" s="417">
        <f t="shared" si="10"/>
        <v>573</v>
      </c>
      <c r="AP35" s="318">
        <f t="shared" si="11"/>
        <v>778.87941514337024</v>
      </c>
      <c r="AQ35" s="318">
        <f t="shared" si="12"/>
        <v>748.04397273514678</v>
      </c>
    </row>
    <row r="36" spans="1:45" s="417" customFormat="1">
      <c r="A36" s="686"/>
      <c r="B36" s="85" t="s">
        <v>41</v>
      </c>
      <c r="C36" s="77" t="s">
        <v>508</v>
      </c>
      <c r="D36" s="314">
        <v>252</v>
      </c>
      <c r="E36" s="394" t="s">
        <v>15</v>
      </c>
      <c r="F36" s="50">
        <v>1</v>
      </c>
      <c r="G36" s="50"/>
      <c r="H36" s="50"/>
      <c r="I36" s="50">
        <v>0.5</v>
      </c>
      <c r="J36" s="50"/>
      <c r="K36" s="50"/>
      <c r="L36" s="50">
        <v>1</v>
      </c>
      <c r="M36" s="50"/>
      <c r="N36" s="50"/>
      <c r="O36" s="50">
        <v>0.5</v>
      </c>
      <c r="P36" s="310">
        <v>1</v>
      </c>
      <c r="Q36" s="310"/>
      <c r="R36" s="310"/>
      <c r="S36" s="310">
        <v>1</v>
      </c>
      <c r="T36" s="50" t="s">
        <v>429</v>
      </c>
      <c r="U36" s="50"/>
      <c r="V36" s="50"/>
      <c r="W36" s="336">
        <f t="shared" si="8"/>
        <v>685</v>
      </c>
      <c r="X36" s="50">
        <v>326</v>
      </c>
      <c r="Y36" s="50">
        <v>165</v>
      </c>
      <c r="Z36" s="50">
        <v>149</v>
      </c>
      <c r="AA36" s="49">
        <v>39</v>
      </c>
      <c r="AB36" s="50"/>
      <c r="AC36" s="50">
        <v>31</v>
      </c>
      <c r="AD36" s="50"/>
      <c r="AE36" s="50">
        <v>8</v>
      </c>
      <c r="AF36" s="50"/>
      <c r="AG36" s="49">
        <v>6</v>
      </c>
      <c r="AH36" s="50">
        <v>3</v>
      </c>
      <c r="AI36" s="50"/>
      <c r="AJ36" s="50">
        <v>3</v>
      </c>
      <c r="AK36" s="332">
        <v>809</v>
      </c>
      <c r="AL36" s="50"/>
      <c r="AN36" s="417">
        <f t="shared" si="9"/>
        <v>685</v>
      </c>
      <c r="AO36" s="417">
        <f t="shared" si="10"/>
        <v>640</v>
      </c>
      <c r="AP36" s="318">
        <f t="shared" si="11"/>
        <v>840.20850294993477</v>
      </c>
      <c r="AQ36" s="318">
        <f t="shared" si="12"/>
        <v>835.51159258375912</v>
      </c>
    </row>
    <row r="37" spans="1:45" s="417" customFormat="1">
      <c r="A37" s="686"/>
      <c r="B37" s="85" t="s">
        <v>42</v>
      </c>
      <c r="C37" s="77" t="s">
        <v>509</v>
      </c>
      <c r="D37" s="314">
        <v>101</v>
      </c>
      <c r="E37" s="394" t="s">
        <v>15</v>
      </c>
      <c r="F37" s="50">
        <v>0.5</v>
      </c>
      <c r="G37" s="50"/>
      <c r="H37" s="50"/>
      <c r="I37" s="50">
        <v>0.5</v>
      </c>
      <c r="J37" s="50"/>
      <c r="K37" s="50"/>
      <c r="L37" s="50">
        <v>0.5</v>
      </c>
      <c r="M37" s="50"/>
      <c r="N37" s="50"/>
      <c r="O37" s="50">
        <v>0.5</v>
      </c>
      <c r="P37" s="310">
        <v>1</v>
      </c>
      <c r="Q37" s="310"/>
      <c r="R37" s="310"/>
      <c r="S37" s="310">
        <v>1</v>
      </c>
      <c r="T37" s="50" t="s">
        <v>429</v>
      </c>
      <c r="U37" s="50"/>
      <c r="V37" s="50"/>
      <c r="W37" s="336">
        <f t="shared" si="8"/>
        <v>531.5</v>
      </c>
      <c r="X37" s="50">
        <v>214.5</v>
      </c>
      <c r="Y37" s="50">
        <v>136</v>
      </c>
      <c r="Z37" s="50">
        <v>94</v>
      </c>
      <c r="AA37" s="49">
        <v>31</v>
      </c>
      <c r="AB37" s="50"/>
      <c r="AC37" s="50">
        <v>23</v>
      </c>
      <c r="AD37" s="50"/>
      <c r="AE37" s="50">
        <v>8</v>
      </c>
      <c r="AF37" s="50"/>
      <c r="AG37" s="49">
        <v>56</v>
      </c>
      <c r="AH37" s="50">
        <v>3</v>
      </c>
      <c r="AI37" s="50"/>
      <c r="AJ37" s="50">
        <v>53</v>
      </c>
      <c r="AK37" s="422">
        <v>654.1</v>
      </c>
      <c r="AL37" s="50"/>
      <c r="AN37" s="417">
        <f t="shared" si="9"/>
        <v>531.5</v>
      </c>
      <c r="AO37" s="417">
        <f t="shared" si="10"/>
        <v>444.5</v>
      </c>
      <c r="AP37" s="318">
        <f t="shared" si="11"/>
        <v>651.92820338378158</v>
      </c>
      <c r="AQ37" s="318">
        <f t="shared" si="12"/>
        <v>580.28891078668892</v>
      </c>
    </row>
    <row r="38" spans="1:45" s="417" customFormat="1">
      <c r="A38" s="686"/>
      <c r="B38" s="85" t="s">
        <v>43</v>
      </c>
      <c r="C38" s="77" t="s">
        <v>510</v>
      </c>
      <c r="D38" s="314">
        <v>347</v>
      </c>
      <c r="E38" s="394" t="s">
        <v>15</v>
      </c>
      <c r="F38" s="50">
        <v>1</v>
      </c>
      <c r="G38" s="50"/>
      <c r="H38" s="50"/>
      <c r="I38" s="50">
        <v>0.5</v>
      </c>
      <c r="J38" s="50"/>
      <c r="K38" s="50"/>
      <c r="L38" s="50">
        <v>1</v>
      </c>
      <c r="M38" s="50"/>
      <c r="N38" s="50"/>
      <c r="O38" s="50">
        <v>0.5</v>
      </c>
      <c r="P38" s="310">
        <v>1</v>
      </c>
      <c r="Q38" s="310"/>
      <c r="R38" s="310"/>
      <c r="S38" s="310"/>
      <c r="T38" s="50" t="s">
        <v>429</v>
      </c>
      <c r="U38" s="50"/>
      <c r="V38" s="50"/>
      <c r="W38" s="336">
        <f t="shared" si="8"/>
        <v>609</v>
      </c>
      <c r="X38" s="50">
        <v>420</v>
      </c>
      <c r="Y38" s="50"/>
      <c r="Z38" s="50">
        <v>127</v>
      </c>
      <c r="AA38" s="49">
        <v>56</v>
      </c>
      <c r="AB38" s="50"/>
      <c r="AC38" s="50">
        <v>48</v>
      </c>
      <c r="AD38" s="50"/>
      <c r="AE38" s="50">
        <v>8</v>
      </c>
      <c r="AF38" s="50"/>
      <c r="AG38" s="49">
        <v>6</v>
      </c>
      <c r="AH38" s="50">
        <v>3</v>
      </c>
      <c r="AI38" s="50"/>
      <c r="AJ38" s="50">
        <v>3</v>
      </c>
      <c r="AK38" s="343">
        <v>740</v>
      </c>
      <c r="AL38" s="50"/>
      <c r="AN38" s="417">
        <f t="shared" si="9"/>
        <v>609</v>
      </c>
      <c r="AO38" s="417">
        <f t="shared" si="10"/>
        <v>547</v>
      </c>
      <c r="AP38" s="318">
        <f t="shared" si="11"/>
        <v>746.98828948395658</v>
      </c>
      <c r="AQ38" s="318">
        <f t="shared" si="12"/>
        <v>714.10131428643149</v>
      </c>
    </row>
    <row r="39" spans="1:45" s="417" customFormat="1" ht="31.2">
      <c r="A39" s="686"/>
      <c r="B39" s="85" t="s">
        <v>44</v>
      </c>
      <c r="C39" s="77" t="s">
        <v>511</v>
      </c>
      <c r="D39" s="314">
        <v>297</v>
      </c>
      <c r="E39" s="394" t="s">
        <v>15</v>
      </c>
      <c r="F39" s="50">
        <v>1</v>
      </c>
      <c r="G39" s="50"/>
      <c r="H39" s="50"/>
      <c r="I39" s="50">
        <v>0.5</v>
      </c>
      <c r="J39" s="50"/>
      <c r="K39" s="50"/>
      <c r="L39" s="50">
        <v>1</v>
      </c>
      <c r="M39" s="50"/>
      <c r="N39" s="50"/>
      <c r="O39" s="50">
        <v>0.5</v>
      </c>
      <c r="P39" s="310">
        <v>1</v>
      </c>
      <c r="Q39" s="310"/>
      <c r="R39" s="310"/>
      <c r="S39" s="310">
        <v>1</v>
      </c>
      <c r="T39" s="50" t="s">
        <v>429</v>
      </c>
      <c r="U39" s="50"/>
      <c r="V39" s="50"/>
      <c r="W39" s="336">
        <f t="shared" si="8"/>
        <v>687</v>
      </c>
      <c r="X39" s="50">
        <v>341</v>
      </c>
      <c r="Y39" s="50">
        <v>120</v>
      </c>
      <c r="Z39" s="50">
        <v>139</v>
      </c>
      <c r="AA39" s="49">
        <v>31</v>
      </c>
      <c r="AB39" s="50"/>
      <c r="AC39" s="50">
        <v>23</v>
      </c>
      <c r="AD39" s="50"/>
      <c r="AE39" s="50">
        <v>8</v>
      </c>
      <c r="AF39" s="50"/>
      <c r="AG39" s="49">
        <v>56</v>
      </c>
      <c r="AH39" s="50">
        <v>3</v>
      </c>
      <c r="AI39" s="50"/>
      <c r="AJ39" s="50">
        <v>53</v>
      </c>
      <c r="AK39" s="343">
        <v>807</v>
      </c>
      <c r="AL39" s="50"/>
      <c r="AN39" s="417">
        <f t="shared" si="9"/>
        <v>687</v>
      </c>
      <c r="AO39" s="417">
        <f t="shared" si="10"/>
        <v>600</v>
      </c>
      <c r="AP39" s="318">
        <f t="shared" si="11"/>
        <v>842.66166646219733</v>
      </c>
      <c r="AQ39" s="318">
        <f t="shared" si="12"/>
        <v>783.29211804727413</v>
      </c>
    </row>
    <row r="40" spans="1:45" s="420" customFormat="1">
      <c r="A40" s="601">
        <v>15</v>
      </c>
      <c r="B40" s="12" t="s">
        <v>10</v>
      </c>
      <c r="C40" s="12"/>
      <c r="D40" s="419">
        <f>SUM(D25:D39)</f>
        <v>3858</v>
      </c>
      <c r="E40" s="12"/>
      <c r="F40" s="418">
        <f t="shared" ref="F40:AK40" si="13">SUM(F25:F39)</f>
        <v>13</v>
      </c>
      <c r="G40" s="418">
        <f t="shared" si="13"/>
        <v>0.5</v>
      </c>
      <c r="H40" s="418">
        <f t="shared" si="13"/>
        <v>0</v>
      </c>
      <c r="I40" s="418">
        <f t="shared" si="13"/>
        <v>7.5</v>
      </c>
      <c r="J40" s="418">
        <f t="shared" si="13"/>
        <v>0</v>
      </c>
      <c r="K40" s="418">
        <f t="shared" si="13"/>
        <v>0</v>
      </c>
      <c r="L40" s="418">
        <f t="shared" si="13"/>
        <v>13</v>
      </c>
      <c r="M40" s="418">
        <f t="shared" si="13"/>
        <v>0.5</v>
      </c>
      <c r="N40" s="418">
        <f t="shared" si="13"/>
        <v>0</v>
      </c>
      <c r="O40" s="418">
        <f t="shared" si="13"/>
        <v>7.5</v>
      </c>
      <c r="P40" s="418">
        <f t="shared" si="13"/>
        <v>14</v>
      </c>
      <c r="Q40" s="418">
        <f t="shared" si="13"/>
        <v>1</v>
      </c>
      <c r="R40" s="418">
        <f t="shared" si="13"/>
        <v>0</v>
      </c>
      <c r="S40" s="418">
        <f t="shared" si="13"/>
        <v>11</v>
      </c>
      <c r="T40" s="418">
        <f t="shared" si="13"/>
        <v>0</v>
      </c>
      <c r="U40" s="418">
        <f t="shared" si="13"/>
        <v>0</v>
      </c>
      <c r="V40" s="418">
        <f t="shared" si="13"/>
        <v>0</v>
      </c>
      <c r="W40" s="418">
        <f t="shared" si="13"/>
        <v>8966.2999999999993</v>
      </c>
      <c r="X40" s="418">
        <f t="shared" si="13"/>
        <v>4743.8</v>
      </c>
      <c r="Y40" s="418">
        <f t="shared" si="13"/>
        <v>1378.5</v>
      </c>
      <c r="Z40" s="418">
        <f t="shared" si="13"/>
        <v>1844</v>
      </c>
      <c r="AA40" s="418">
        <f t="shared" si="13"/>
        <v>610</v>
      </c>
      <c r="AB40" s="418">
        <f t="shared" si="13"/>
        <v>0</v>
      </c>
      <c r="AC40" s="418">
        <f t="shared" si="13"/>
        <v>490</v>
      </c>
      <c r="AD40" s="418">
        <f t="shared" si="13"/>
        <v>0</v>
      </c>
      <c r="AE40" s="418">
        <f t="shared" si="13"/>
        <v>120</v>
      </c>
      <c r="AF40" s="418">
        <f t="shared" si="13"/>
        <v>0</v>
      </c>
      <c r="AG40" s="418">
        <f t="shared" si="13"/>
        <v>390</v>
      </c>
      <c r="AH40" s="418">
        <f t="shared" si="13"/>
        <v>45</v>
      </c>
      <c r="AI40" s="418">
        <f t="shared" si="13"/>
        <v>0</v>
      </c>
      <c r="AJ40" s="418">
        <f t="shared" si="13"/>
        <v>345</v>
      </c>
      <c r="AK40" s="418">
        <f t="shared" si="13"/>
        <v>10786.800000000001</v>
      </c>
      <c r="AL40" s="418"/>
      <c r="AN40" s="418">
        <f>SUM(AN25:AN39)</f>
        <v>8966.2999999999993</v>
      </c>
      <c r="AO40" s="418">
        <f>SUM(AO25:AO39)</f>
        <v>7966.3</v>
      </c>
      <c r="AP40" s="418">
        <f>'[1]Верховская ЦРБ'!$K$90</f>
        <v>10997.9</v>
      </c>
      <c r="AQ40" s="418">
        <f>'[1]Верховская ЦРБ'!$K$11</f>
        <v>10399.9</v>
      </c>
      <c r="AR40" s="420" t="e">
        <f>AP40-AP25-AP26-AP27-AP28-AP29-AP30-AP31-AP32-AP33-AP34-AP35-AP36-#REF!-AP37-AP38-AP39-#REF!-#REF!</f>
        <v>#REF!</v>
      </c>
      <c r="AS40" s="420" t="e">
        <f>AQ40-AQ25-AQ26-AQ27-AQ28-AQ29-AQ30-AQ31-AQ32-AQ33-AQ34-AQ35-AQ36-#REF!-AQ37-AQ38-AQ39-#REF!-#REF!</f>
        <v>#REF!</v>
      </c>
    </row>
    <row r="41" spans="1:45" s="417" customFormat="1" ht="46.8">
      <c r="A41" s="696" t="s">
        <v>46</v>
      </c>
      <c r="B41" s="313" t="s">
        <v>47</v>
      </c>
      <c r="C41" s="71" t="s">
        <v>451</v>
      </c>
      <c r="D41" s="406">
        <v>933</v>
      </c>
      <c r="E41" s="313" t="s">
        <v>15</v>
      </c>
      <c r="F41" s="412">
        <v>1</v>
      </c>
      <c r="G41" s="412"/>
      <c r="H41" s="412"/>
      <c r="I41" s="404">
        <v>0.25</v>
      </c>
      <c r="J41" s="404"/>
      <c r="K41" s="404"/>
      <c r="L41" s="412">
        <v>1</v>
      </c>
      <c r="M41" s="412"/>
      <c r="N41" s="412"/>
      <c r="O41" s="412"/>
      <c r="P41" s="407">
        <v>1</v>
      </c>
      <c r="Q41" s="407"/>
      <c r="R41" s="407"/>
      <c r="S41" s="407"/>
      <c r="T41" s="346" t="s">
        <v>429</v>
      </c>
      <c r="U41" s="407"/>
      <c r="V41" s="407"/>
      <c r="W41" s="336">
        <f t="shared" si="8"/>
        <v>578.2056</v>
      </c>
      <c r="X41" s="410">
        <v>432.8</v>
      </c>
      <c r="Y41" s="410"/>
      <c r="Z41" s="410">
        <v>130.7056</v>
      </c>
      <c r="AA41" s="409">
        <v>5.2</v>
      </c>
      <c r="AB41" s="405"/>
      <c r="AC41" s="405">
        <v>5.2</v>
      </c>
      <c r="AD41" s="405"/>
      <c r="AE41" s="405"/>
      <c r="AF41" s="405"/>
      <c r="AG41" s="409">
        <v>9.5</v>
      </c>
      <c r="AH41" s="347">
        <v>9.5</v>
      </c>
      <c r="AI41" s="405"/>
      <c r="AJ41" s="405"/>
      <c r="AK41" s="333">
        <v>663</v>
      </c>
      <c r="AL41" s="50"/>
      <c r="AN41" s="417">
        <f t="shared" ref="AN41:AN47" si="14">W41</f>
        <v>578.2056</v>
      </c>
      <c r="AO41" s="417">
        <f t="shared" ref="AO41:AO47" si="15">X41+Y41+Z41</f>
        <v>563.50559999999996</v>
      </c>
      <c r="AP41" s="318">
        <f t="shared" ref="AP41:AP47" si="16">$AP$49*(AN41/$AN$49)</f>
        <v>753.21735202053435</v>
      </c>
      <c r="AQ41" s="318">
        <f t="shared" ref="AQ41:AQ47" si="17">$AQ$49*(AO41/$AO$49)</f>
        <v>738.03686860244215</v>
      </c>
    </row>
    <row r="42" spans="1:45" s="417" customFormat="1" ht="62.4">
      <c r="A42" s="697"/>
      <c r="B42" s="313" t="s">
        <v>48</v>
      </c>
      <c r="C42" s="71" t="s">
        <v>452</v>
      </c>
      <c r="D42" s="406">
        <v>602</v>
      </c>
      <c r="E42" s="313" t="s">
        <v>15</v>
      </c>
      <c r="F42" s="412">
        <v>0.25</v>
      </c>
      <c r="G42" s="412"/>
      <c r="H42" s="412"/>
      <c r="I42" s="404">
        <v>0.5</v>
      </c>
      <c r="J42" s="404"/>
      <c r="K42" s="404">
        <v>0.5</v>
      </c>
      <c r="L42" s="412">
        <v>0.25</v>
      </c>
      <c r="M42" s="412"/>
      <c r="N42" s="412"/>
      <c r="O42" s="412">
        <v>1</v>
      </c>
      <c r="P42" s="415"/>
      <c r="Q42" s="415"/>
      <c r="R42" s="407"/>
      <c r="S42" s="407">
        <v>1</v>
      </c>
      <c r="T42" s="346" t="s">
        <v>430</v>
      </c>
      <c r="U42" s="407"/>
      <c r="V42" s="407"/>
      <c r="W42" s="336">
        <f t="shared" si="8"/>
        <v>312.35980000000006</v>
      </c>
      <c r="X42" s="410"/>
      <c r="Y42" s="410">
        <v>194.9</v>
      </c>
      <c r="Z42" s="410">
        <v>58.859800000000007</v>
      </c>
      <c r="AA42" s="409">
        <v>49</v>
      </c>
      <c r="AB42" s="405"/>
      <c r="AC42" s="405">
        <v>49</v>
      </c>
      <c r="AD42" s="405"/>
      <c r="AE42" s="405"/>
      <c r="AF42" s="405"/>
      <c r="AG42" s="409">
        <v>9.6</v>
      </c>
      <c r="AH42" s="346">
        <v>9.6</v>
      </c>
      <c r="AI42" s="405"/>
      <c r="AJ42" s="405"/>
      <c r="AK42" s="344">
        <v>312.39999999999998</v>
      </c>
      <c r="AL42" s="50"/>
      <c r="AN42" s="417">
        <f t="shared" si="14"/>
        <v>312.35980000000006</v>
      </c>
      <c r="AO42" s="417">
        <f t="shared" si="15"/>
        <v>253.75980000000001</v>
      </c>
      <c r="AP42" s="318">
        <f t="shared" si="16"/>
        <v>406.90512411789808</v>
      </c>
      <c r="AQ42" s="318">
        <f t="shared" si="17"/>
        <v>332.3553273812754</v>
      </c>
    </row>
    <row r="43" spans="1:45" s="417" customFormat="1" ht="31.2">
      <c r="A43" s="697"/>
      <c r="B43" s="313" t="s">
        <v>49</v>
      </c>
      <c r="C43" s="71" t="s">
        <v>453</v>
      </c>
      <c r="D43" s="406">
        <v>508</v>
      </c>
      <c r="E43" s="313" t="s">
        <v>15</v>
      </c>
      <c r="F43" s="412">
        <v>1</v>
      </c>
      <c r="G43" s="412"/>
      <c r="H43" s="412"/>
      <c r="I43" s="404">
        <v>0.25</v>
      </c>
      <c r="J43" s="404"/>
      <c r="K43" s="404">
        <v>0.25</v>
      </c>
      <c r="L43" s="412">
        <v>1</v>
      </c>
      <c r="M43" s="412"/>
      <c r="N43" s="412"/>
      <c r="O43" s="412"/>
      <c r="P43" s="415">
        <v>1</v>
      </c>
      <c r="Q43" s="415"/>
      <c r="R43" s="407"/>
      <c r="S43" s="407"/>
      <c r="T43" s="346" t="s">
        <v>429</v>
      </c>
      <c r="U43" s="407"/>
      <c r="V43" s="407"/>
      <c r="W43" s="336">
        <f t="shared" si="8"/>
        <v>511.48099999999999</v>
      </c>
      <c r="X43" s="410">
        <v>365.5</v>
      </c>
      <c r="Y43" s="410"/>
      <c r="Z43" s="410">
        <v>110.381</v>
      </c>
      <c r="AA43" s="409">
        <v>23.1</v>
      </c>
      <c r="AB43" s="405"/>
      <c r="AC43" s="405">
        <v>23.1</v>
      </c>
      <c r="AD43" s="405"/>
      <c r="AE43" s="405"/>
      <c r="AF43" s="405"/>
      <c r="AG43" s="409">
        <v>12.5</v>
      </c>
      <c r="AH43" s="346">
        <v>12.5</v>
      </c>
      <c r="AI43" s="405"/>
      <c r="AJ43" s="405"/>
      <c r="AK43" s="344">
        <v>669.1</v>
      </c>
      <c r="AL43" s="50"/>
      <c r="AN43" s="417">
        <f t="shared" si="14"/>
        <v>511.48099999999999</v>
      </c>
      <c r="AO43" s="417">
        <f t="shared" si="15"/>
        <v>475.88099999999997</v>
      </c>
      <c r="AP43" s="318">
        <f t="shared" si="16"/>
        <v>666.29649458395932</v>
      </c>
      <c r="AQ43" s="318">
        <f t="shared" si="17"/>
        <v>623.27281763907718</v>
      </c>
    </row>
    <row r="44" spans="1:45" s="417" customFormat="1" ht="31.2">
      <c r="A44" s="697"/>
      <c r="B44" s="313" t="s">
        <v>50</v>
      </c>
      <c r="C44" s="71" t="s">
        <v>454</v>
      </c>
      <c r="D44" s="406">
        <v>362</v>
      </c>
      <c r="E44" s="313" t="s">
        <v>15</v>
      </c>
      <c r="F44" s="412">
        <v>1</v>
      </c>
      <c r="G44" s="412"/>
      <c r="H44" s="412"/>
      <c r="I44" s="404">
        <v>0.25</v>
      </c>
      <c r="J44" s="404"/>
      <c r="K44" s="404">
        <v>0.25</v>
      </c>
      <c r="L44" s="412">
        <v>1</v>
      </c>
      <c r="M44" s="412"/>
      <c r="N44" s="412"/>
      <c r="O44" s="412"/>
      <c r="P44" s="415">
        <v>1</v>
      </c>
      <c r="Q44" s="415"/>
      <c r="R44" s="407"/>
      <c r="S44" s="407"/>
      <c r="T44" s="346" t="s">
        <v>429</v>
      </c>
      <c r="U44" s="407"/>
      <c r="V44" s="407"/>
      <c r="W44" s="336">
        <f t="shared" si="8"/>
        <v>591.04679999999996</v>
      </c>
      <c r="X44" s="410">
        <v>413.4</v>
      </c>
      <c r="Y44" s="410"/>
      <c r="Z44" s="410">
        <v>124.84679999999999</v>
      </c>
      <c r="AA44" s="409">
        <v>38.799999999999997</v>
      </c>
      <c r="AB44" s="405"/>
      <c r="AC44" s="405">
        <v>38.799999999999997</v>
      </c>
      <c r="AD44" s="405"/>
      <c r="AE44" s="405"/>
      <c r="AF44" s="405"/>
      <c r="AG44" s="409">
        <v>14</v>
      </c>
      <c r="AH44" s="346">
        <v>14</v>
      </c>
      <c r="AI44" s="405"/>
      <c r="AJ44" s="405"/>
      <c r="AK44" s="344">
        <v>702.6</v>
      </c>
      <c r="AL44" s="50"/>
      <c r="AN44" s="417">
        <f t="shared" si="14"/>
        <v>591.04679999999996</v>
      </c>
      <c r="AO44" s="417">
        <f t="shared" si="15"/>
        <v>538.24680000000001</v>
      </c>
      <c r="AP44" s="318">
        <f t="shared" si="16"/>
        <v>769.94533711920178</v>
      </c>
      <c r="AQ44" s="318">
        <f t="shared" si="17"/>
        <v>704.95480933514239</v>
      </c>
    </row>
    <row r="45" spans="1:45" s="417" customFormat="1" ht="46.8">
      <c r="A45" s="697"/>
      <c r="B45" s="313" t="s">
        <v>51</v>
      </c>
      <c r="C45" s="71" t="s">
        <v>455</v>
      </c>
      <c r="D45" s="406">
        <v>442</v>
      </c>
      <c r="E45" s="313" t="s">
        <v>15</v>
      </c>
      <c r="F45" s="412">
        <v>1</v>
      </c>
      <c r="G45" s="412"/>
      <c r="H45" s="412"/>
      <c r="I45" s="404">
        <v>0.25</v>
      </c>
      <c r="J45" s="404"/>
      <c r="K45" s="404"/>
      <c r="L45" s="412">
        <v>1</v>
      </c>
      <c r="M45" s="412"/>
      <c r="N45" s="412"/>
      <c r="O45" s="412"/>
      <c r="P45" s="415">
        <v>1</v>
      </c>
      <c r="Q45" s="415"/>
      <c r="R45" s="407"/>
      <c r="S45" s="407"/>
      <c r="T45" s="346" t="s">
        <v>429</v>
      </c>
      <c r="U45" s="407"/>
      <c r="V45" s="407"/>
      <c r="W45" s="336">
        <f t="shared" si="8"/>
        <v>481.74559999999997</v>
      </c>
      <c r="X45" s="410">
        <v>352.8</v>
      </c>
      <c r="Y45" s="410"/>
      <c r="Z45" s="410">
        <v>106.54559999999999</v>
      </c>
      <c r="AA45" s="409">
        <v>8.5</v>
      </c>
      <c r="AB45" s="405"/>
      <c r="AC45" s="405">
        <v>8.5</v>
      </c>
      <c r="AD45" s="405"/>
      <c r="AE45" s="405"/>
      <c r="AF45" s="405"/>
      <c r="AG45" s="409">
        <v>13.9</v>
      </c>
      <c r="AH45" s="346">
        <v>13.9</v>
      </c>
      <c r="AI45" s="405"/>
      <c r="AJ45" s="405"/>
      <c r="AK45" s="344">
        <v>655.4</v>
      </c>
      <c r="AL45" s="50"/>
      <c r="AN45" s="417">
        <f t="shared" si="14"/>
        <v>481.74559999999997</v>
      </c>
      <c r="AO45" s="417">
        <f t="shared" si="15"/>
        <v>459.34559999999999</v>
      </c>
      <c r="AP45" s="318">
        <f t="shared" si="16"/>
        <v>627.56075897491041</v>
      </c>
      <c r="AQ45" s="318">
        <f t="shared" si="17"/>
        <v>601.61600564450464</v>
      </c>
    </row>
    <row r="46" spans="1:45" s="423" customFormat="1" ht="31.2">
      <c r="A46" s="697"/>
      <c r="B46" s="312" t="s">
        <v>52</v>
      </c>
      <c r="C46" s="88" t="s">
        <v>456</v>
      </c>
      <c r="D46" s="365">
        <v>510</v>
      </c>
      <c r="E46" s="312" t="s">
        <v>18</v>
      </c>
      <c r="F46" s="412">
        <v>0.25</v>
      </c>
      <c r="G46" s="412"/>
      <c r="H46" s="412"/>
      <c r="I46" s="404">
        <v>0.25</v>
      </c>
      <c r="J46" s="404"/>
      <c r="K46" s="404"/>
      <c r="L46" s="412">
        <v>0.25</v>
      </c>
      <c r="M46" s="412"/>
      <c r="N46" s="412"/>
      <c r="O46" s="412"/>
      <c r="P46" s="415"/>
      <c r="Q46" s="415"/>
      <c r="R46" s="407"/>
      <c r="S46" s="407"/>
      <c r="T46" s="407" t="s">
        <v>430</v>
      </c>
      <c r="U46" s="407"/>
      <c r="V46" s="407"/>
      <c r="W46" s="336">
        <f t="shared" si="8"/>
        <v>9.6</v>
      </c>
      <c r="X46" s="410"/>
      <c r="Y46" s="410"/>
      <c r="Z46" s="410">
        <v>0</v>
      </c>
      <c r="AA46" s="409">
        <v>9.1999999999999993</v>
      </c>
      <c r="AB46" s="405"/>
      <c r="AC46" s="405">
        <v>9.1999999999999993</v>
      </c>
      <c r="AD46" s="405"/>
      <c r="AE46" s="405"/>
      <c r="AF46" s="405"/>
      <c r="AG46" s="409">
        <v>0.4</v>
      </c>
      <c r="AH46" s="346">
        <v>0.4</v>
      </c>
      <c r="AI46" s="405"/>
      <c r="AJ46" s="405"/>
      <c r="AK46" s="344">
        <v>10</v>
      </c>
      <c r="AL46" s="56"/>
      <c r="AN46" s="423">
        <f t="shared" si="14"/>
        <v>9.6</v>
      </c>
      <c r="AO46" s="423">
        <f t="shared" si="15"/>
        <v>0</v>
      </c>
      <c r="AP46" s="277">
        <f t="shared" si="16"/>
        <v>12.505735986294718</v>
      </c>
      <c r="AQ46" s="277">
        <f t="shared" si="17"/>
        <v>0</v>
      </c>
    </row>
    <row r="47" spans="1:45" s="417" customFormat="1" ht="36.6" customHeight="1">
      <c r="A47" s="697"/>
      <c r="B47" s="313" t="s">
        <v>53</v>
      </c>
      <c r="C47" s="71" t="s">
        <v>457</v>
      </c>
      <c r="D47" s="406">
        <v>252</v>
      </c>
      <c r="E47" s="313" t="s">
        <v>15</v>
      </c>
      <c r="F47" s="412">
        <v>1</v>
      </c>
      <c r="G47" s="412"/>
      <c r="H47" s="412"/>
      <c r="I47" s="404">
        <v>0.25</v>
      </c>
      <c r="J47" s="404"/>
      <c r="K47" s="404"/>
      <c r="L47" s="412">
        <v>1</v>
      </c>
      <c r="M47" s="412"/>
      <c r="N47" s="412"/>
      <c r="O47" s="412"/>
      <c r="P47" s="415">
        <v>1</v>
      </c>
      <c r="Q47" s="415"/>
      <c r="R47" s="407"/>
      <c r="S47" s="407"/>
      <c r="T47" s="346" t="s">
        <v>429</v>
      </c>
      <c r="U47" s="407"/>
      <c r="V47" s="407"/>
      <c r="W47" s="336">
        <f t="shared" si="8"/>
        <v>594.08320000000003</v>
      </c>
      <c r="X47" s="410">
        <v>451.6</v>
      </c>
      <c r="Y47" s="410"/>
      <c r="Z47" s="410">
        <v>136.38319999999999</v>
      </c>
      <c r="AA47" s="409">
        <v>0.5</v>
      </c>
      <c r="AB47" s="405"/>
      <c r="AC47" s="405">
        <v>0.5</v>
      </c>
      <c r="AD47" s="405"/>
      <c r="AE47" s="405"/>
      <c r="AF47" s="405"/>
      <c r="AG47" s="409">
        <v>5.6</v>
      </c>
      <c r="AH47" s="346">
        <v>5.6</v>
      </c>
      <c r="AI47" s="405"/>
      <c r="AJ47" s="405"/>
      <c r="AK47" s="344">
        <v>654</v>
      </c>
      <c r="AL47" s="50"/>
      <c r="AN47" s="417">
        <f t="shared" si="14"/>
        <v>594.08320000000003</v>
      </c>
      <c r="AO47" s="417">
        <f t="shared" si="15"/>
        <v>587.98320000000001</v>
      </c>
      <c r="AP47" s="318">
        <f t="shared" si="16"/>
        <v>773.9007971972004</v>
      </c>
      <c r="AQ47" s="318">
        <f t="shared" si="17"/>
        <v>770.09577139755754</v>
      </c>
    </row>
    <row r="48" spans="1:45" s="417" customFormat="1">
      <c r="A48" s="698"/>
      <c r="B48" s="413" t="s">
        <v>972</v>
      </c>
      <c r="C48" s="71"/>
      <c r="D48" s="406">
        <v>738</v>
      </c>
      <c r="E48" s="313" t="s">
        <v>15</v>
      </c>
      <c r="F48" s="412">
        <v>0.25</v>
      </c>
      <c r="G48" s="412"/>
      <c r="H48" s="412"/>
      <c r="I48" s="404">
        <v>0.25</v>
      </c>
      <c r="J48" s="404"/>
      <c r="K48" s="404"/>
      <c r="L48" s="412">
        <v>0.25</v>
      </c>
      <c r="M48" s="412"/>
      <c r="N48" s="412"/>
      <c r="O48" s="412"/>
      <c r="P48" s="415"/>
      <c r="Q48" s="415"/>
      <c r="R48" s="407"/>
      <c r="S48" s="407"/>
      <c r="T48" s="407" t="s">
        <v>430</v>
      </c>
      <c r="U48" s="407"/>
      <c r="V48" s="407"/>
      <c r="W48" s="336">
        <f t="shared" si="8"/>
        <v>17.8</v>
      </c>
      <c r="X48" s="410"/>
      <c r="Y48" s="410"/>
      <c r="Z48" s="410">
        <v>0</v>
      </c>
      <c r="AA48" s="409">
        <v>16.8</v>
      </c>
      <c r="AB48" s="405"/>
      <c r="AC48" s="405">
        <v>16.8</v>
      </c>
      <c r="AD48" s="405"/>
      <c r="AE48" s="405"/>
      <c r="AF48" s="405"/>
      <c r="AG48" s="409">
        <v>1</v>
      </c>
      <c r="AH48" s="405">
        <v>1</v>
      </c>
      <c r="AI48" s="405"/>
      <c r="AJ48" s="405"/>
      <c r="AK48" s="344">
        <v>18.5</v>
      </c>
      <c r="AL48" s="50"/>
      <c r="AP48" s="318"/>
      <c r="AQ48" s="318"/>
    </row>
    <row r="49" spans="1:45" s="420" customFormat="1">
      <c r="A49" s="601">
        <v>8</v>
      </c>
      <c r="B49" s="12" t="s">
        <v>10</v>
      </c>
      <c r="C49" s="12"/>
      <c r="D49" s="3"/>
      <c r="E49" s="12"/>
      <c r="F49" s="418">
        <f>SUM(F41:F48)</f>
        <v>5.75</v>
      </c>
      <c r="G49" s="418">
        <f t="shared" ref="G49:AK49" si="18">SUM(G41:G48)</f>
        <v>0</v>
      </c>
      <c r="H49" s="418">
        <f t="shared" si="18"/>
        <v>0</v>
      </c>
      <c r="I49" s="418">
        <f t="shared" si="18"/>
        <v>2.25</v>
      </c>
      <c r="J49" s="418">
        <f t="shared" si="18"/>
        <v>0</v>
      </c>
      <c r="K49" s="418">
        <f t="shared" si="18"/>
        <v>1</v>
      </c>
      <c r="L49" s="418">
        <f t="shared" si="18"/>
        <v>5.75</v>
      </c>
      <c r="M49" s="418">
        <f t="shared" si="18"/>
        <v>0</v>
      </c>
      <c r="N49" s="418">
        <f t="shared" si="18"/>
        <v>0</v>
      </c>
      <c r="O49" s="418">
        <f t="shared" si="18"/>
        <v>1</v>
      </c>
      <c r="P49" s="418">
        <f t="shared" si="18"/>
        <v>5</v>
      </c>
      <c r="Q49" s="418">
        <f t="shared" si="18"/>
        <v>0</v>
      </c>
      <c r="R49" s="418">
        <f t="shared" si="18"/>
        <v>0</v>
      </c>
      <c r="S49" s="418">
        <f t="shared" si="18"/>
        <v>1</v>
      </c>
      <c r="T49" s="418">
        <f t="shared" si="18"/>
        <v>0</v>
      </c>
      <c r="U49" s="418">
        <f t="shared" si="18"/>
        <v>0</v>
      </c>
      <c r="V49" s="418">
        <f t="shared" si="18"/>
        <v>0</v>
      </c>
      <c r="W49" s="418">
        <f t="shared" si="18"/>
        <v>3096.3220000000006</v>
      </c>
      <c r="X49" s="418">
        <f t="shared" si="18"/>
        <v>2016.1</v>
      </c>
      <c r="Y49" s="418">
        <f t="shared" si="18"/>
        <v>194.9</v>
      </c>
      <c r="Z49" s="418">
        <f t="shared" si="18"/>
        <v>667.72199999999998</v>
      </c>
      <c r="AA49" s="418">
        <f t="shared" si="18"/>
        <v>151.10000000000002</v>
      </c>
      <c r="AB49" s="418">
        <f t="shared" si="18"/>
        <v>0</v>
      </c>
      <c r="AC49" s="418">
        <f t="shared" si="18"/>
        <v>151.10000000000002</v>
      </c>
      <c r="AD49" s="418">
        <f t="shared" si="18"/>
        <v>0</v>
      </c>
      <c r="AE49" s="418">
        <f t="shared" si="18"/>
        <v>0</v>
      </c>
      <c r="AF49" s="418">
        <f t="shared" si="18"/>
        <v>0</v>
      </c>
      <c r="AG49" s="418">
        <f t="shared" si="18"/>
        <v>66.5</v>
      </c>
      <c r="AH49" s="418">
        <f t="shared" si="18"/>
        <v>66.5</v>
      </c>
      <c r="AI49" s="418">
        <f t="shared" si="18"/>
        <v>0</v>
      </c>
      <c r="AJ49" s="418">
        <f t="shared" si="18"/>
        <v>0</v>
      </c>
      <c r="AK49" s="418">
        <f t="shared" si="18"/>
        <v>3685</v>
      </c>
      <c r="AL49" s="418"/>
      <c r="AN49" s="418">
        <f>SUM(AN41:AN47)</f>
        <v>3078.5220000000004</v>
      </c>
      <c r="AO49" s="418">
        <f>SUM(AO41:AO47)</f>
        <v>2878.7220000000002</v>
      </c>
      <c r="AP49" s="418">
        <f>'[1]Глазуновская ЦРБ'!$K$90</f>
        <v>4010.3315999999995</v>
      </c>
      <c r="AQ49" s="418">
        <f>'[1]Глазуновская ЦРБ'!$K$11</f>
        <v>3770.3315999999995</v>
      </c>
      <c r="AR49" s="420">
        <f>AP49-AP41-AP42-AP43-AP44-AP45-AP46-AP47</f>
        <v>0</v>
      </c>
      <c r="AS49" s="420">
        <f>AQ49-AQ41-AQ42-AQ43-AQ44-AQ45-AQ46-AQ47</f>
        <v>0</v>
      </c>
    </row>
    <row r="50" spans="1:45" s="417" customFormat="1" ht="31.2">
      <c r="A50" s="684" t="s">
        <v>54</v>
      </c>
      <c r="B50" s="313" t="s">
        <v>55</v>
      </c>
      <c r="C50" s="97" t="s">
        <v>458</v>
      </c>
      <c r="D50" s="575">
        <v>380</v>
      </c>
      <c r="E50" s="581" t="s">
        <v>15</v>
      </c>
      <c r="F50" s="579">
        <v>1</v>
      </c>
      <c r="G50" s="579"/>
      <c r="H50" s="579"/>
      <c r="I50" s="573"/>
      <c r="J50" s="573"/>
      <c r="K50" s="573"/>
      <c r="L50" s="579">
        <v>1</v>
      </c>
      <c r="M50" s="579"/>
      <c r="N50" s="579"/>
      <c r="O50" s="579"/>
      <c r="P50" s="576">
        <v>1</v>
      </c>
      <c r="Q50" s="576"/>
      <c r="R50" s="576"/>
      <c r="S50" s="576"/>
      <c r="T50" s="576" t="s">
        <v>410</v>
      </c>
      <c r="U50" s="576"/>
      <c r="V50" s="563"/>
      <c r="W50" s="336">
        <f t="shared" si="8"/>
        <v>590.74000000000012</v>
      </c>
      <c r="X50" s="577">
        <v>401.2</v>
      </c>
      <c r="Y50" s="577"/>
      <c r="Z50" s="577">
        <v>121.5</v>
      </c>
      <c r="AA50" s="577">
        <v>47.94</v>
      </c>
      <c r="AB50" s="574"/>
      <c r="AC50" s="582">
        <v>47.94</v>
      </c>
      <c r="AD50" s="574"/>
      <c r="AE50" s="574"/>
      <c r="AF50" s="574"/>
      <c r="AG50" s="577">
        <v>20.100000000000001</v>
      </c>
      <c r="AH50" s="582">
        <v>8.3000000000000007</v>
      </c>
      <c r="AI50" s="574"/>
      <c r="AJ50" s="582">
        <v>11.8</v>
      </c>
      <c r="AK50" s="341">
        <v>590.70000000000005</v>
      </c>
      <c r="AL50" s="56"/>
      <c r="AN50" s="417">
        <f t="shared" ref="AN50:AN61" si="19">W50</f>
        <v>590.74000000000012</v>
      </c>
      <c r="AO50" s="417">
        <f t="shared" ref="AO50:AO61" si="20">X50+Y50+Z50</f>
        <v>522.70000000000005</v>
      </c>
      <c r="AP50" s="318">
        <f t="shared" ref="AP50:AP61" si="21">$AP$62*(AN50/$AN$62)</f>
        <v>682.40036299076553</v>
      </c>
      <c r="AQ50" s="318">
        <f t="shared" ref="AQ50:AQ61" si="22">$AQ$62*(AO50/$AO$62)</f>
        <v>575.03145115946211</v>
      </c>
    </row>
    <row r="51" spans="1:45" s="417" customFormat="1">
      <c r="A51" s="684"/>
      <c r="B51" s="313" t="s">
        <v>56</v>
      </c>
      <c r="C51" s="97" t="s">
        <v>459</v>
      </c>
      <c r="D51" s="575">
        <v>267</v>
      </c>
      <c r="E51" s="581" t="s">
        <v>15</v>
      </c>
      <c r="F51" s="579">
        <v>1</v>
      </c>
      <c r="G51" s="579"/>
      <c r="H51" s="579"/>
      <c r="I51" s="573"/>
      <c r="J51" s="573"/>
      <c r="K51" s="573"/>
      <c r="L51" s="579">
        <v>1</v>
      </c>
      <c r="M51" s="579"/>
      <c r="N51" s="579"/>
      <c r="O51" s="579"/>
      <c r="P51" s="576">
        <v>1</v>
      </c>
      <c r="Q51" s="576"/>
      <c r="R51" s="576"/>
      <c r="S51" s="576"/>
      <c r="T51" s="576" t="s">
        <v>410</v>
      </c>
      <c r="U51" s="576"/>
      <c r="V51" s="563"/>
      <c r="W51" s="336">
        <f t="shared" si="8"/>
        <v>555.56000000000006</v>
      </c>
      <c r="X51" s="577">
        <v>402.2</v>
      </c>
      <c r="Y51" s="577"/>
      <c r="Z51" s="577">
        <v>121.5</v>
      </c>
      <c r="AA51" s="577">
        <v>22.66</v>
      </c>
      <c r="AB51" s="574"/>
      <c r="AC51" s="582">
        <v>22.66</v>
      </c>
      <c r="AD51" s="574"/>
      <c r="AE51" s="574"/>
      <c r="AF51" s="574"/>
      <c r="AG51" s="577">
        <v>9.1999999999999993</v>
      </c>
      <c r="AH51" s="582">
        <v>2.1</v>
      </c>
      <c r="AI51" s="574"/>
      <c r="AJ51" s="582">
        <v>7.1</v>
      </c>
      <c r="AK51" s="341">
        <v>555.6</v>
      </c>
      <c r="AL51" s="56"/>
      <c r="AN51" s="417">
        <f t="shared" si="19"/>
        <v>555.56000000000006</v>
      </c>
      <c r="AO51" s="417">
        <f t="shared" si="20"/>
        <v>523.70000000000005</v>
      </c>
      <c r="AP51" s="318">
        <f t="shared" si="21"/>
        <v>641.76176602760893</v>
      </c>
      <c r="AQ51" s="318">
        <f t="shared" si="22"/>
        <v>576.13156872433592</v>
      </c>
    </row>
    <row r="52" spans="1:45" s="417" customFormat="1">
      <c r="A52" s="684"/>
      <c r="B52" s="313" t="s">
        <v>57</v>
      </c>
      <c r="C52" s="97" t="s">
        <v>460</v>
      </c>
      <c r="D52" s="575">
        <v>230</v>
      </c>
      <c r="E52" s="581" t="s">
        <v>21</v>
      </c>
      <c r="F52" s="579">
        <v>1</v>
      </c>
      <c r="G52" s="579"/>
      <c r="H52" s="579"/>
      <c r="I52" s="573"/>
      <c r="J52" s="573"/>
      <c r="K52" s="573"/>
      <c r="L52" s="579"/>
      <c r="M52" s="579">
        <v>1</v>
      </c>
      <c r="N52" s="579"/>
      <c r="O52" s="579"/>
      <c r="P52" s="576"/>
      <c r="Q52" s="576">
        <v>1</v>
      </c>
      <c r="R52" s="576"/>
      <c r="S52" s="576"/>
      <c r="T52" s="576"/>
      <c r="U52" s="576" t="s">
        <v>410</v>
      </c>
      <c r="V52" s="563"/>
      <c r="W52" s="336">
        <f t="shared" si="8"/>
        <v>499.5</v>
      </c>
      <c r="X52" s="577">
        <v>363.7</v>
      </c>
      <c r="Y52" s="577"/>
      <c r="Z52" s="577">
        <v>109.9</v>
      </c>
      <c r="AA52" s="577">
        <v>15.5</v>
      </c>
      <c r="AB52" s="574"/>
      <c r="AC52" s="574">
        <v>15.5</v>
      </c>
      <c r="AD52" s="574"/>
      <c r="AE52" s="574"/>
      <c r="AF52" s="574"/>
      <c r="AG52" s="577">
        <v>10.399999999999999</v>
      </c>
      <c r="AH52" s="574">
        <v>4.3</v>
      </c>
      <c r="AI52" s="574"/>
      <c r="AJ52" s="574">
        <v>6.1</v>
      </c>
      <c r="AK52" s="341">
        <v>499.5</v>
      </c>
      <c r="AL52" s="56"/>
      <c r="AN52" s="417">
        <f t="shared" si="19"/>
        <v>499.5</v>
      </c>
      <c r="AO52" s="417">
        <f t="shared" si="20"/>
        <v>473.6</v>
      </c>
      <c r="AP52" s="318">
        <f t="shared" si="21"/>
        <v>577.00338780832067</v>
      </c>
      <c r="AQ52" s="318">
        <f t="shared" si="22"/>
        <v>521.01567872416547</v>
      </c>
    </row>
    <row r="53" spans="1:45" s="417" customFormat="1" ht="31.2">
      <c r="A53" s="684"/>
      <c r="B53" s="313" t="s">
        <v>58</v>
      </c>
      <c r="C53" s="97" t="s">
        <v>461</v>
      </c>
      <c r="D53" s="575">
        <v>206</v>
      </c>
      <c r="E53" s="581" t="s">
        <v>21</v>
      </c>
      <c r="F53" s="579">
        <v>1</v>
      </c>
      <c r="G53" s="580"/>
      <c r="H53" s="580"/>
      <c r="I53" s="580"/>
      <c r="J53" s="580"/>
      <c r="K53" s="580"/>
      <c r="L53" s="580"/>
      <c r="M53" s="580">
        <v>1</v>
      </c>
      <c r="N53" s="580"/>
      <c r="O53" s="580"/>
      <c r="P53" s="575"/>
      <c r="Q53" s="575">
        <v>1</v>
      </c>
      <c r="R53" s="575"/>
      <c r="S53" s="575"/>
      <c r="T53" s="575"/>
      <c r="U53" s="576" t="s">
        <v>410</v>
      </c>
      <c r="V53" s="365"/>
      <c r="W53" s="336">
        <f t="shared" si="8"/>
        <v>482.3</v>
      </c>
      <c r="X53" s="577">
        <v>363.7</v>
      </c>
      <c r="Y53" s="416"/>
      <c r="Z53" s="577">
        <v>109.9</v>
      </c>
      <c r="AA53" s="577">
        <v>0</v>
      </c>
      <c r="AB53" s="416"/>
      <c r="AC53" s="416">
        <v>0</v>
      </c>
      <c r="AD53" s="416"/>
      <c r="AE53" s="416"/>
      <c r="AF53" s="416"/>
      <c r="AG53" s="577">
        <v>8.6999999999999993</v>
      </c>
      <c r="AH53" s="416">
        <v>3.6</v>
      </c>
      <c r="AI53" s="416"/>
      <c r="AJ53" s="416">
        <v>5.0999999999999996</v>
      </c>
      <c r="AK53" s="334">
        <v>482.3</v>
      </c>
      <c r="AL53" s="56"/>
      <c r="AN53" s="417">
        <f t="shared" si="19"/>
        <v>482.3</v>
      </c>
      <c r="AO53" s="417">
        <f t="shared" si="20"/>
        <v>473.6</v>
      </c>
      <c r="AP53" s="318">
        <f t="shared" si="21"/>
        <v>557.13460248238846</v>
      </c>
      <c r="AQ53" s="318">
        <f t="shared" si="22"/>
        <v>521.01567872416547</v>
      </c>
    </row>
    <row r="54" spans="1:45" s="417" customFormat="1" ht="31.2">
      <c r="A54" s="684"/>
      <c r="B54" s="313" t="s">
        <v>59</v>
      </c>
      <c r="C54" s="97" t="s">
        <v>462</v>
      </c>
      <c r="D54" s="516">
        <v>372</v>
      </c>
      <c r="E54" s="581" t="s">
        <v>15</v>
      </c>
      <c r="F54" s="579">
        <v>1</v>
      </c>
      <c r="G54" s="579"/>
      <c r="H54" s="579"/>
      <c r="I54" s="573"/>
      <c r="J54" s="573"/>
      <c r="K54" s="573"/>
      <c r="L54" s="579">
        <v>1</v>
      </c>
      <c r="M54" s="579"/>
      <c r="N54" s="579"/>
      <c r="O54" s="579"/>
      <c r="P54" s="576">
        <v>1</v>
      </c>
      <c r="Q54" s="576"/>
      <c r="R54" s="576"/>
      <c r="S54" s="576"/>
      <c r="T54" s="576" t="s">
        <v>410</v>
      </c>
      <c r="U54" s="576"/>
      <c r="V54" s="563"/>
      <c r="W54" s="336">
        <f t="shared" si="8"/>
        <v>568.4</v>
      </c>
      <c r="X54" s="577">
        <v>401.2</v>
      </c>
      <c r="Y54" s="577"/>
      <c r="Z54" s="577">
        <v>121.5</v>
      </c>
      <c r="AA54" s="577">
        <v>27.3</v>
      </c>
      <c r="AB54" s="574"/>
      <c r="AC54" s="574">
        <v>27.3</v>
      </c>
      <c r="AD54" s="574"/>
      <c r="AE54" s="574"/>
      <c r="AF54" s="574"/>
      <c r="AG54" s="577">
        <v>18.399999999999999</v>
      </c>
      <c r="AH54" s="574">
        <v>7.6</v>
      </c>
      <c r="AI54" s="574"/>
      <c r="AJ54" s="574">
        <v>10.8</v>
      </c>
      <c r="AK54" s="341">
        <v>568.4</v>
      </c>
      <c r="AL54" s="56"/>
      <c r="AN54" s="417">
        <f t="shared" si="19"/>
        <v>568.4</v>
      </c>
      <c r="AO54" s="417">
        <f t="shared" si="20"/>
        <v>522.70000000000005</v>
      </c>
      <c r="AP54" s="318">
        <f t="shared" si="21"/>
        <v>656.59404530580468</v>
      </c>
      <c r="AQ54" s="318">
        <f t="shared" si="22"/>
        <v>575.03145115946211</v>
      </c>
    </row>
    <row r="55" spans="1:45" s="417" customFormat="1" ht="31.2">
      <c r="A55" s="684"/>
      <c r="B55" s="313" t="s">
        <v>60</v>
      </c>
      <c r="C55" s="97" t="s">
        <v>463</v>
      </c>
      <c r="D55" s="575">
        <v>202</v>
      </c>
      <c r="E55" s="581" t="s">
        <v>15</v>
      </c>
      <c r="F55" s="579">
        <v>1</v>
      </c>
      <c r="G55" s="579"/>
      <c r="H55" s="579"/>
      <c r="I55" s="573"/>
      <c r="J55" s="573"/>
      <c r="K55" s="573"/>
      <c r="L55" s="579">
        <v>1</v>
      </c>
      <c r="M55" s="579"/>
      <c r="N55" s="579"/>
      <c r="O55" s="579"/>
      <c r="P55" s="576">
        <v>1</v>
      </c>
      <c r="Q55" s="576"/>
      <c r="R55" s="576"/>
      <c r="S55" s="576"/>
      <c r="T55" s="576" t="s">
        <v>410</v>
      </c>
      <c r="U55" s="576"/>
      <c r="V55" s="563"/>
      <c r="W55" s="336">
        <f t="shared" si="8"/>
        <v>568</v>
      </c>
      <c r="X55" s="577">
        <v>392.6</v>
      </c>
      <c r="Y55" s="577"/>
      <c r="Z55" s="577">
        <v>118.6</v>
      </c>
      <c r="AA55" s="577">
        <v>45.8</v>
      </c>
      <c r="AB55" s="574"/>
      <c r="AC55" s="582">
        <v>45.8</v>
      </c>
      <c r="AD55" s="574"/>
      <c r="AE55" s="574"/>
      <c r="AF55" s="574"/>
      <c r="AG55" s="577">
        <v>11</v>
      </c>
      <c r="AH55" s="582">
        <v>7.6</v>
      </c>
      <c r="AI55" s="574"/>
      <c r="AJ55" s="582">
        <v>3.4</v>
      </c>
      <c r="AK55" s="341">
        <v>568</v>
      </c>
      <c r="AL55" s="56"/>
      <c r="AN55" s="417">
        <f t="shared" si="19"/>
        <v>568</v>
      </c>
      <c r="AO55" s="417">
        <f t="shared" si="20"/>
        <v>511.20000000000005</v>
      </c>
      <c r="AP55" s="318">
        <f t="shared" si="21"/>
        <v>656.13198053078304</v>
      </c>
      <c r="AQ55" s="318">
        <f t="shared" si="22"/>
        <v>562.38009916341514</v>
      </c>
    </row>
    <row r="56" spans="1:45" s="423" customFormat="1" ht="31.2">
      <c r="A56" s="684"/>
      <c r="B56" s="312" t="s">
        <v>61</v>
      </c>
      <c r="C56" s="481" t="s">
        <v>464</v>
      </c>
      <c r="D56" s="575">
        <v>255</v>
      </c>
      <c r="E56" s="581" t="s">
        <v>15</v>
      </c>
      <c r="F56" s="579">
        <v>1</v>
      </c>
      <c r="G56" s="579"/>
      <c r="H56" s="579"/>
      <c r="I56" s="573"/>
      <c r="J56" s="573"/>
      <c r="K56" s="573"/>
      <c r="L56" s="579">
        <v>1</v>
      </c>
      <c r="M56" s="579"/>
      <c r="N56" s="579"/>
      <c r="O56" s="579"/>
      <c r="P56" s="576">
        <v>1</v>
      </c>
      <c r="Q56" s="576"/>
      <c r="R56" s="576"/>
      <c r="S56" s="576"/>
      <c r="T56" s="576" t="s">
        <v>411</v>
      </c>
      <c r="U56" s="576"/>
      <c r="V56" s="563"/>
      <c r="W56" s="336">
        <f t="shared" si="8"/>
        <v>532.9</v>
      </c>
      <c r="X56" s="577">
        <v>363.7</v>
      </c>
      <c r="Y56" s="577"/>
      <c r="Z56" s="577">
        <v>109.9</v>
      </c>
      <c r="AA56" s="577">
        <v>45.5</v>
      </c>
      <c r="AB56" s="574"/>
      <c r="AC56" s="582">
        <v>45.5</v>
      </c>
      <c r="AD56" s="574"/>
      <c r="AE56" s="574"/>
      <c r="AF56" s="574"/>
      <c r="AG56" s="577">
        <v>13.8</v>
      </c>
      <c r="AH56" s="582">
        <v>5.7</v>
      </c>
      <c r="AI56" s="574"/>
      <c r="AJ56" s="582">
        <v>8.1</v>
      </c>
      <c r="AK56" s="341">
        <v>532.9</v>
      </c>
      <c r="AL56" s="56"/>
      <c r="AN56" s="423">
        <f t="shared" si="19"/>
        <v>532.9</v>
      </c>
      <c r="AO56" s="423">
        <f t="shared" si="20"/>
        <v>473.6</v>
      </c>
      <c r="AP56" s="277">
        <f t="shared" si="21"/>
        <v>615.58579652263074</v>
      </c>
      <c r="AQ56" s="277">
        <f t="shared" si="22"/>
        <v>521.01567872416547</v>
      </c>
    </row>
    <row r="57" spans="1:45" s="417" customFormat="1">
      <c r="A57" s="684"/>
      <c r="B57" s="313" t="s">
        <v>62</v>
      </c>
      <c r="C57" s="97" t="s">
        <v>465</v>
      </c>
      <c r="D57" s="575">
        <v>169</v>
      </c>
      <c r="E57" s="581" t="s">
        <v>15</v>
      </c>
      <c r="F57" s="579">
        <v>1</v>
      </c>
      <c r="G57" s="579"/>
      <c r="H57" s="579"/>
      <c r="I57" s="573"/>
      <c r="J57" s="573"/>
      <c r="K57" s="573"/>
      <c r="L57" s="579">
        <v>1</v>
      </c>
      <c r="M57" s="579"/>
      <c r="N57" s="579"/>
      <c r="O57" s="579"/>
      <c r="P57" s="576">
        <v>1</v>
      </c>
      <c r="Q57" s="576"/>
      <c r="R57" s="576"/>
      <c r="S57" s="576"/>
      <c r="T57" s="576" t="s">
        <v>410</v>
      </c>
      <c r="U57" s="576"/>
      <c r="V57" s="563"/>
      <c r="W57" s="336">
        <f t="shared" si="8"/>
        <v>494.82000000000005</v>
      </c>
      <c r="X57" s="577">
        <v>363.7</v>
      </c>
      <c r="Y57" s="577"/>
      <c r="Z57" s="577">
        <v>109.9</v>
      </c>
      <c r="AA57" s="577">
        <v>11.22</v>
      </c>
      <c r="AB57" s="574"/>
      <c r="AC57" s="582">
        <v>11.22</v>
      </c>
      <c r="AD57" s="574"/>
      <c r="AE57" s="574"/>
      <c r="AF57" s="574"/>
      <c r="AG57" s="577">
        <v>10</v>
      </c>
      <c r="AH57" s="582">
        <v>4.0999999999999996</v>
      </c>
      <c r="AI57" s="574"/>
      <c r="AJ57" s="582">
        <v>5.9</v>
      </c>
      <c r="AK57" s="341">
        <v>494.8</v>
      </c>
      <c r="AL57" s="56"/>
      <c r="AN57" s="417">
        <f t="shared" si="19"/>
        <v>494.82000000000005</v>
      </c>
      <c r="AO57" s="417">
        <f t="shared" si="20"/>
        <v>473.6</v>
      </c>
      <c r="AP57" s="318">
        <f t="shared" si="21"/>
        <v>571.59722994056699</v>
      </c>
      <c r="AQ57" s="318">
        <f t="shared" si="22"/>
        <v>521.01567872416547</v>
      </c>
    </row>
    <row r="58" spans="1:45" s="417" customFormat="1">
      <c r="A58" s="684"/>
      <c r="B58" s="313" t="s">
        <v>63</v>
      </c>
      <c r="C58" s="97" t="s">
        <v>466</v>
      </c>
      <c r="D58" s="575">
        <v>109</v>
      </c>
      <c r="E58" s="581" t="s">
        <v>21</v>
      </c>
      <c r="F58" s="579">
        <v>1</v>
      </c>
      <c r="G58" s="580"/>
      <c r="H58" s="580"/>
      <c r="I58" s="580"/>
      <c r="J58" s="580"/>
      <c r="K58" s="580"/>
      <c r="L58" s="580"/>
      <c r="M58" s="580">
        <v>1</v>
      </c>
      <c r="N58" s="580"/>
      <c r="O58" s="580"/>
      <c r="P58" s="575"/>
      <c r="Q58" s="575">
        <v>1</v>
      </c>
      <c r="R58" s="575"/>
      <c r="S58" s="575"/>
      <c r="T58" s="575"/>
      <c r="U58" s="576" t="s">
        <v>410</v>
      </c>
      <c r="V58" s="365"/>
      <c r="W58" s="336">
        <f t="shared" si="8"/>
        <v>497.8</v>
      </c>
      <c r="X58" s="577">
        <v>363.7</v>
      </c>
      <c r="Y58" s="416"/>
      <c r="Z58" s="577">
        <v>109.9</v>
      </c>
      <c r="AA58" s="577">
        <v>18.399999999999999</v>
      </c>
      <c r="AB58" s="416"/>
      <c r="AC58" s="416">
        <v>18.399999999999999</v>
      </c>
      <c r="AD58" s="416"/>
      <c r="AE58" s="416"/>
      <c r="AF58" s="416"/>
      <c r="AG58" s="577">
        <v>5.8</v>
      </c>
      <c r="AH58" s="416">
        <v>2.4</v>
      </c>
      <c r="AI58" s="416"/>
      <c r="AJ58" s="416">
        <v>3.4</v>
      </c>
      <c r="AK58" s="334">
        <v>497.8</v>
      </c>
      <c r="AL58" s="56"/>
      <c r="AN58" s="417">
        <f t="shared" si="19"/>
        <v>497.8</v>
      </c>
      <c r="AO58" s="417">
        <f t="shared" si="20"/>
        <v>473.6</v>
      </c>
      <c r="AP58" s="318">
        <f t="shared" si="21"/>
        <v>575.03961251447856</v>
      </c>
      <c r="AQ58" s="318">
        <f t="shared" si="22"/>
        <v>521.01567872416547</v>
      </c>
    </row>
    <row r="59" spans="1:45" s="417" customFormat="1">
      <c r="A59" s="684"/>
      <c r="B59" s="313" t="s">
        <v>64</v>
      </c>
      <c r="C59" s="97" t="s">
        <v>467</v>
      </c>
      <c r="D59" s="575">
        <v>108</v>
      </c>
      <c r="E59" s="581" t="s">
        <v>21</v>
      </c>
      <c r="F59" s="579">
        <v>1</v>
      </c>
      <c r="G59" s="579"/>
      <c r="H59" s="579"/>
      <c r="I59" s="573"/>
      <c r="J59" s="573"/>
      <c r="K59" s="573"/>
      <c r="L59" s="579"/>
      <c r="M59" s="579">
        <v>1</v>
      </c>
      <c r="N59" s="579"/>
      <c r="O59" s="579"/>
      <c r="P59" s="576"/>
      <c r="Q59" s="576">
        <v>1</v>
      </c>
      <c r="R59" s="576"/>
      <c r="S59" s="576"/>
      <c r="T59" s="576"/>
      <c r="U59" s="576" t="s">
        <v>410</v>
      </c>
      <c r="V59" s="563"/>
      <c r="W59" s="336">
        <f t="shared" si="8"/>
        <v>502.80000000000007</v>
      </c>
      <c r="X59" s="577">
        <v>363.7</v>
      </c>
      <c r="Y59" s="577"/>
      <c r="Z59" s="577">
        <v>109.9</v>
      </c>
      <c r="AA59" s="577">
        <v>22.1</v>
      </c>
      <c r="AB59" s="574"/>
      <c r="AC59" s="574">
        <v>22.1</v>
      </c>
      <c r="AD59" s="574"/>
      <c r="AE59" s="574"/>
      <c r="AF59" s="574"/>
      <c r="AG59" s="577">
        <v>7.1</v>
      </c>
      <c r="AH59" s="574">
        <v>3.6</v>
      </c>
      <c r="AI59" s="574"/>
      <c r="AJ59" s="574">
        <v>3.5</v>
      </c>
      <c r="AK59" s="341">
        <v>502.8</v>
      </c>
      <c r="AL59" s="56"/>
      <c r="AN59" s="417">
        <f t="shared" si="19"/>
        <v>502.80000000000007</v>
      </c>
      <c r="AO59" s="417">
        <f t="shared" si="20"/>
        <v>473.6</v>
      </c>
      <c r="AP59" s="318">
        <f t="shared" si="21"/>
        <v>580.81542220224947</v>
      </c>
      <c r="AQ59" s="318">
        <f t="shared" si="22"/>
        <v>521.01567872416547</v>
      </c>
    </row>
    <row r="60" spans="1:45" s="417" customFormat="1" ht="31.2">
      <c r="A60" s="684"/>
      <c r="B60" s="313" t="s">
        <v>65</v>
      </c>
      <c r="C60" s="97" t="s">
        <v>468</v>
      </c>
      <c r="D60" s="575">
        <v>315</v>
      </c>
      <c r="E60" s="581" t="s">
        <v>15</v>
      </c>
      <c r="F60" s="579">
        <v>1</v>
      </c>
      <c r="G60" s="579"/>
      <c r="H60" s="579"/>
      <c r="I60" s="573"/>
      <c r="J60" s="573"/>
      <c r="K60" s="573"/>
      <c r="L60" s="579">
        <v>1</v>
      </c>
      <c r="M60" s="579"/>
      <c r="N60" s="579"/>
      <c r="O60" s="579"/>
      <c r="P60" s="576">
        <v>1</v>
      </c>
      <c r="Q60" s="576"/>
      <c r="R60" s="576"/>
      <c r="S60" s="576"/>
      <c r="T60" s="576" t="s">
        <v>410</v>
      </c>
      <c r="U60" s="576"/>
      <c r="V60" s="563"/>
      <c r="W60" s="336">
        <f t="shared" si="8"/>
        <v>534</v>
      </c>
      <c r="X60" s="577">
        <v>363.7</v>
      </c>
      <c r="Y60" s="577"/>
      <c r="Z60" s="577">
        <v>109.9</v>
      </c>
      <c r="AA60" s="577">
        <v>45.3</v>
      </c>
      <c r="AB60" s="574"/>
      <c r="AC60" s="582">
        <v>45.3</v>
      </c>
      <c r="AD60" s="574"/>
      <c r="AE60" s="574"/>
      <c r="AF60" s="574"/>
      <c r="AG60" s="577">
        <v>15.100000000000001</v>
      </c>
      <c r="AH60" s="582">
        <v>6.2</v>
      </c>
      <c r="AI60" s="574"/>
      <c r="AJ60" s="582">
        <v>8.9</v>
      </c>
      <c r="AK60" s="341">
        <v>534</v>
      </c>
      <c r="AL60" s="56"/>
      <c r="AN60" s="417">
        <f t="shared" si="19"/>
        <v>534</v>
      </c>
      <c r="AO60" s="417">
        <f t="shared" si="20"/>
        <v>473.6</v>
      </c>
      <c r="AP60" s="318">
        <f t="shared" si="21"/>
        <v>616.85647465394038</v>
      </c>
      <c r="AQ60" s="318">
        <f t="shared" si="22"/>
        <v>521.01567872416547</v>
      </c>
    </row>
    <row r="61" spans="1:45" s="417" customFormat="1">
      <c r="A61" s="684"/>
      <c r="B61" s="313" t="s">
        <v>66</v>
      </c>
      <c r="C61" s="97" t="s">
        <v>469</v>
      </c>
      <c r="D61" s="575">
        <v>154</v>
      </c>
      <c r="E61" s="581" t="s">
        <v>15</v>
      </c>
      <c r="F61" s="579">
        <v>1</v>
      </c>
      <c r="G61" s="579"/>
      <c r="H61" s="579"/>
      <c r="I61" s="579"/>
      <c r="J61" s="579"/>
      <c r="K61" s="579"/>
      <c r="L61" s="580"/>
      <c r="M61" s="580">
        <v>1</v>
      </c>
      <c r="N61" s="580"/>
      <c r="O61" s="580"/>
      <c r="P61" s="575"/>
      <c r="Q61" s="575">
        <v>1</v>
      </c>
      <c r="R61" s="575"/>
      <c r="S61" s="575"/>
      <c r="T61" s="575"/>
      <c r="U61" s="576" t="s">
        <v>410</v>
      </c>
      <c r="V61" s="365"/>
      <c r="W61" s="336">
        <f t="shared" si="8"/>
        <v>492.90000000000003</v>
      </c>
      <c r="X61" s="577">
        <v>363.7</v>
      </c>
      <c r="Y61" s="577"/>
      <c r="Z61" s="577">
        <v>109.9</v>
      </c>
      <c r="AA61" s="577">
        <v>11.3</v>
      </c>
      <c r="AB61" s="577"/>
      <c r="AC61" s="577">
        <v>11.3</v>
      </c>
      <c r="AD61" s="577"/>
      <c r="AE61" s="577"/>
      <c r="AF61" s="577"/>
      <c r="AG61" s="577">
        <v>8</v>
      </c>
      <c r="AH61" s="577">
        <v>3.3</v>
      </c>
      <c r="AI61" s="577"/>
      <c r="AJ61" s="577">
        <v>4.7</v>
      </c>
      <c r="AK61" s="341">
        <v>492.9</v>
      </c>
      <c r="AL61" s="56"/>
      <c r="AN61" s="417">
        <f t="shared" si="19"/>
        <v>492.90000000000003</v>
      </c>
      <c r="AO61" s="417">
        <f t="shared" si="20"/>
        <v>473.6</v>
      </c>
      <c r="AP61" s="318">
        <f t="shared" si="21"/>
        <v>569.37931902046296</v>
      </c>
      <c r="AQ61" s="318">
        <f t="shared" si="22"/>
        <v>521.01567872416547</v>
      </c>
    </row>
    <row r="62" spans="1:45" s="420" customFormat="1">
      <c r="A62" s="601">
        <v>12</v>
      </c>
      <c r="B62" s="12" t="s">
        <v>10</v>
      </c>
      <c r="C62" s="12"/>
      <c r="D62" s="3"/>
      <c r="E62" s="12"/>
      <c r="F62" s="418">
        <f>SUM(F50:F61)</f>
        <v>12</v>
      </c>
      <c r="G62" s="418">
        <f t="shared" ref="G62:AK62" si="23">SUM(G50:G61)</f>
        <v>0</v>
      </c>
      <c r="H62" s="418">
        <f t="shared" si="23"/>
        <v>0</v>
      </c>
      <c r="I62" s="418">
        <f t="shared" si="23"/>
        <v>0</v>
      </c>
      <c r="J62" s="418">
        <f t="shared" si="23"/>
        <v>0</v>
      </c>
      <c r="K62" s="418">
        <f t="shared" si="23"/>
        <v>0</v>
      </c>
      <c r="L62" s="418">
        <f t="shared" si="23"/>
        <v>7</v>
      </c>
      <c r="M62" s="418">
        <f t="shared" si="23"/>
        <v>5</v>
      </c>
      <c r="N62" s="418">
        <f t="shared" si="23"/>
        <v>0</v>
      </c>
      <c r="O62" s="418">
        <f t="shared" si="23"/>
        <v>0</v>
      </c>
      <c r="P62" s="419">
        <f t="shared" si="23"/>
        <v>7</v>
      </c>
      <c r="Q62" s="419">
        <f t="shared" si="23"/>
        <v>5</v>
      </c>
      <c r="R62" s="419">
        <f t="shared" si="23"/>
        <v>0</v>
      </c>
      <c r="S62" s="419">
        <f t="shared" si="23"/>
        <v>0</v>
      </c>
      <c r="T62" s="419">
        <f t="shared" si="23"/>
        <v>0</v>
      </c>
      <c r="U62" s="419">
        <f t="shared" si="23"/>
        <v>0</v>
      </c>
      <c r="V62" s="419">
        <f t="shared" si="23"/>
        <v>0</v>
      </c>
      <c r="W62" s="418">
        <f t="shared" si="23"/>
        <v>6319.72</v>
      </c>
      <c r="X62" s="418">
        <f t="shared" si="23"/>
        <v>4506.7999999999993</v>
      </c>
      <c r="Y62" s="418">
        <f t="shared" si="23"/>
        <v>0</v>
      </c>
      <c r="Z62" s="418">
        <f t="shared" si="23"/>
        <v>1362.3000000000002</v>
      </c>
      <c r="AA62" s="418">
        <f t="shared" si="23"/>
        <v>313.02000000000004</v>
      </c>
      <c r="AB62" s="418">
        <f t="shared" si="23"/>
        <v>0</v>
      </c>
      <c r="AC62" s="418">
        <f t="shared" si="23"/>
        <v>313.02000000000004</v>
      </c>
      <c r="AD62" s="418">
        <f t="shared" si="23"/>
        <v>0</v>
      </c>
      <c r="AE62" s="418">
        <f t="shared" si="23"/>
        <v>0</v>
      </c>
      <c r="AF62" s="418">
        <f t="shared" si="23"/>
        <v>0</v>
      </c>
      <c r="AG62" s="418">
        <f t="shared" si="23"/>
        <v>137.6</v>
      </c>
      <c r="AH62" s="418">
        <f t="shared" si="23"/>
        <v>58.800000000000004</v>
      </c>
      <c r="AI62" s="418">
        <f t="shared" si="23"/>
        <v>0</v>
      </c>
      <c r="AJ62" s="418">
        <f t="shared" si="23"/>
        <v>78.800000000000011</v>
      </c>
      <c r="AK62" s="418">
        <f t="shared" si="23"/>
        <v>6319.7000000000007</v>
      </c>
      <c r="AL62" s="418"/>
      <c r="AN62" s="418">
        <f>SUM(AN50:AN61)</f>
        <v>6319.72</v>
      </c>
      <c r="AO62" s="418">
        <f>SUM(AO50:AO61)</f>
        <v>5869.1000000000013</v>
      </c>
      <c r="AP62" s="418">
        <f>'[1]Дмитровская ЦРБ'!$K$90</f>
        <v>7300.3</v>
      </c>
      <c r="AQ62" s="418">
        <f>'[1]Дмитровская ЦРБ'!$K$11</f>
        <v>6456.7</v>
      </c>
      <c r="AR62" s="420">
        <f>AP62-AP50-AP51-AP52-AP53-AP54-AP55-AP56-AP57-AP58-AP59-AP60-AP61</f>
        <v>0</v>
      </c>
      <c r="AS62" s="420">
        <f>AQ62-AQ50-AQ51-AQ52-AQ53-AQ54-AQ55-AQ56-AQ57-AQ58-AQ59-AQ60-AQ61</f>
        <v>0</v>
      </c>
    </row>
    <row r="63" spans="1:45" s="417" customFormat="1" ht="31.2">
      <c r="A63" s="685" t="s">
        <v>67</v>
      </c>
      <c r="B63" s="313" t="s">
        <v>68</v>
      </c>
      <c r="C63" s="98" t="s">
        <v>631</v>
      </c>
      <c r="D63" s="314">
        <v>244</v>
      </c>
      <c r="E63" s="313" t="s">
        <v>15</v>
      </c>
      <c r="F63" s="300">
        <v>1</v>
      </c>
      <c r="G63" s="300"/>
      <c r="H63" s="300"/>
      <c r="I63" s="302">
        <v>0.25</v>
      </c>
      <c r="J63" s="302"/>
      <c r="K63" s="302"/>
      <c r="L63" s="300">
        <v>1</v>
      </c>
      <c r="M63" s="300"/>
      <c r="N63" s="300"/>
      <c r="O63" s="300"/>
      <c r="P63" s="299">
        <v>1</v>
      </c>
      <c r="Q63" s="299"/>
      <c r="R63" s="301"/>
      <c r="S63" s="299"/>
      <c r="T63" s="301" t="s">
        <v>429</v>
      </c>
      <c r="U63" s="301"/>
      <c r="V63" s="301"/>
      <c r="W63" s="336">
        <f t="shared" ref="W63:W93" si="24">X63+Y63+Z63+AA63+AF63+AG63</f>
        <v>638.12</v>
      </c>
      <c r="X63" s="298">
        <v>432.84</v>
      </c>
      <c r="Y63" s="298"/>
      <c r="Z63" s="298">
        <v>117.58</v>
      </c>
      <c r="AA63" s="297">
        <v>86.5</v>
      </c>
      <c r="AB63" s="303"/>
      <c r="AC63" s="303">
        <v>86.5</v>
      </c>
      <c r="AD63" s="303"/>
      <c r="AE63" s="303"/>
      <c r="AF63" s="303"/>
      <c r="AG63" s="297">
        <v>1.2</v>
      </c>
      <c r="AH63" s="303">
        <v>1.2</v>
      </c>
      <c r="AI63" s="303"/>
      <c r="AJ63" s="303"/>
      <c r="AK63" s="337">
        <v>850.81</v>
      </c>
      <c r="AL63" s="408"/>
      <c r="AN63" s="417">
        <f t="shared" ref="AN63:AN75" si="25">W63</f>
        <v>638.12</v>
      </c>
      <c r="AO63" s="417">
        <f t="shared" ref="AO63:AO75" si="26">X63+Y63+Z63</f>
        <v>550.41999999999996</v>
      </c>
      <c r="AP63" s="318">
        <f t="shared" ref="AP63:AP75" si="27">$AP$76*(AN63/$AN$76)</f>
        <v>725.56272162590608</v>
      </c>
      <c r="AQ63" s="318">
        <f t="shared" ref="AQ63:AQ75" si="28">$AQ$76*(AO63/$AO$76)</f>
        <v>635.64229059765069</v>
      </c>
    </row>
    <row r="64" spans="1:45" s="417" customFormat="1">
      <c r="A64" s="686"/>
      <c r="B64" s="313" t="s">
        <v>69</v>
      </c>
      <c r="C64" s="98" t="s">
        <v>632</v>
      </c>
      <c r="D64" s="314">
        <v>201</v>
      </c>
      <c r="E64" s="313" t="s">
        <v>21</v>
      </c>
      <c r="F64" s="300"/>
      <c r="G64" s="300">
        <v>0.75</v>
      </c>
      <c r="H64" s="300"/>
      <c r="I64" s="300">
        <v>0.25</v>
      </c>
      <c r="J64" s="300"/>
      <c r="K64" s="300"/>
      <c r="L64" s="305"/>
      <c r="M64" s="305">
        <v>0.75</v>
      </c>
      <c r="N64" s="305"/>
      <c r="O64" s="305"/>
      <c r="P64" s="306"/>
      <c r="Q64" s="306">
        <v>1</v>
      </c>
      <c r="R64" s="306"/>
      <c r="S64" s="307"/>
      <c r="T64" s="306"/>
      <c r="U64" s="301" t="s">
        <v>429</v>
      </c>
      <c r="V64" s="306"/>
      <c r="W64" s="336">
        <f t="shared" si="24"/>
        <v>643.34999999999991</v>
      </c>
      <c r="X64" s="297">
        <v>423.5</v>
      </c>
      <c r="Y64" s="298"/>
      <c r="Z64" s="298">
        <v>110.32</v>
      </c>
      <c r="AA64" s="297">
        <v>108.13</v>
      </c>
      <c r="AB64" s="297"/>
      <c r="AC64" s="297">
        <v>108.13</v>
      </c>
      <c r="AD64" s="297"/>
      <c r="AE64" s="297"/>
      <c r="AF64" s="297"/>
      <c r="AG64" s="297">
        <v>1.4</v>
      </c>
      <c r="AH64" s="297">
        <v>1.4</v>
      </c>
      <c r="AI64" s="297"/>
      <c r="AJ64" s="297"/>
      <c r="AK64" s="331">
        <v>858.89</v>
      </c>
      <c r="AL64" s="406"/>
      <c r="AN64" s="417">
        <f t="shared" si="25"/>
        <v>643.34999999999991</v>
      </c>
      <c r="AO64" s="417">
        <f t="shared" si="26"/>
        <v>533.81999999999994</v>
      </c>
      <c r="AP64" s="318">
        <f t="shared" si="27"/>
        <v>731.50939785311004</v>
      </c>
      <c r="AQ64" s="318">
        <f t="shared" si="28"/>
        <v>616.47208961672516</v>
      </c>
    </row>
    <row r="65" spans="1:45" s="417" customFormat="1" ht="31.2">
      <c r="A65" s="686"/>
      <c r="B65" s="313" t="s">
        <v>70</v>
      </c>
      <c r="C65" s="98" t="s">
        <v>633</v>
      </c>
      <c r="D65" s="314">
        <v>514</v>
      </c>
      <c r="E65" s="313" t="s">
        <v>71</v>
      </c>
      <c r="F65" s="300">
        <v>1</v>
      </c>
      <c r="G65" s="300"/>
      <c r="H65" s="300"/>
      <c r="I65" s="302">
        <v>0.25</v>
      </c>
      <c r="J65" s="302"/>
      <c r="K65" s="302"/>
      <c r="L65" s="300">
        <v>1</v>
      </c>
      <c r="M65" s="300"/>
      <c r="N65" s="300"/>
      <c r="O65" s="300">
        <v>0.25</v>
      </c>
      <c r="P65" s="301">
        <v>1</v>
      </c>
      <c r="Q65" s="301"/>
      <c r="R65" s="301"/>
      <c r="S65" s="301">
        <v>1</v>
      </c>
      <c r="T65" s="301" t="s">
        <v>429</v>
      </c>
      <c r="U65" s="301"/>
      <c r="V65" s="301"/>
      <c r="W65" s="336">
        <f t="shared" si="24"/>
        <v>701.71999999999991</v>
      </c>
      <c r="X65" s="298">
        <v>432.6</v>
      </c>
      <c r="Y65" s="298">
        <v>50.4</v>
      </c>
      <c r="Z65" s="298">
        <v>117.4</v>
      </c>
      <c r="AA65" s="297">
        <v>99.92</v>
      </c>
      <c r="AB65" s="303"/>
      <c r="AC65" s="303">
        <v>99.92</v>
      </c>
      <c r="AD65" s="303"/>
      <c r="AE65" s="303"/>
      <c r="AF65" s="303"/>
      <c r="AG65" s="297">
        <v>1.4</v>
      </c>
      <c r="AH65" s="303">
        <v>1.4</v>
      </c>
      <c r="AI65" s="303"/>
      <c r="AJ65" s="303"/>
      <c r="AK65" s="331">
        <v>866.8</v>
      </c>
      <c r="AL65" s="408"/>
      <c r="AN65" s="417">
        <f t="shared" si="25"/>
        <v>701.71999999999991</v>
      </c>
      <c r="AO65" s="417">
        <f t="shared" si="26"/>
        <v>600.4</v>
      </c>
      <c r="AP65" s="318">
        <f t="shared" si="27"/>
        <v>797.87794305041496</v>
      </c>
      <c r="AQ65" s="318">
        <f t="shared" si="28"/>
        <v>693.36076318961784</v>
      </c>
    </row>
    <row r="66" spans="1:45" s="417" customFormat="1" ht="31.2">
      <c r="A66" s="686"/>
      <c r="B66" s="313" t="s">
        <v>72</v>
      </c>
      <c r="C66" s="98" t="s">
        <v>634</v>
      </c>
      <c r="D66" s="314">
        <v>234</v>
      </c>
      <c r="E66" s="313" t="s">
        <v>21</v>
      </c>
      <c r="F66" s="300"/>
      <c r="G66" s="300">
        <v>0.75</v>
      </c>
      <c r="H66" s="300"/>
      <c r="I66" s="302">
        <v>0.25</v>
      </c>
      <c r="J66" s="302"/>
      <c r="K66" s="302"/>
      <c r="L66" s="300"/>
      <c r="M66" s="300">
        <v>0.75</v>
      </c>
      <c r="N66" s="300"/>
      <c r="O66" s="300">
        <v>0.25</v>
      </c>
      <c r="P66" s="301"/>
      <c r="Q66" s="301">
        <v>1</v>
      </c>
      <c r="R66" s="301"/>
      <c r="S66" s="301">
        <v>1</v>
      </c>
      <c r="T66" s="301"/>
      <c r="U66" s="301" t="s">
        <v>429</v>
      </c>
      <c r="V66" s="301"/>
      <c r="W66" s="336">
        <f t="shared" si="24"/>
        <v>675.01</v>
      </c>
      <c r="X66" s="298">
        <v>431.45</v>
      </c>
      <c r="Y66" s="298">
        <v>48.7</v>
      </c>
      <c r="Z66" s="298">
        <v>115.58</v>
      </c>
      <c r="AA66" s="297">
        <v>77.73</v>
      </c>
      <c r="AB66" s="303"/>
      <c r="AC66" s="303">
        <v>77.73</v>
      </c>
      <c r="AD66" s="303"/>
      <c r="AE66" s="303"/>
      <c r="AF66" s="303"/>
      <c r="AG66" s="297">
        <v>1.55</v>
      </c>
      <c r="AH66" s="303">
        <v>1.55</v>
      </c>
      <c r="AI66" s="303"/>
      <c r="AJ66" s="303"/>
      <c r="AK66" s="331">
        <v>874.32</v>
      </c>
      <c r="AL66" s="408"/>
      <c r="AN66" s="417">
        <f t="shared" si="25"/>
        <v>675.01</v>
      </c>
      <c r="AO66" s="417">
        <f t="shared" si="26"/>
        <v>595.73</v>
      </c>
      <c r="AP66" s="318">
        <f t="shared" si="27"/>
        <v>767.50782411568798</v>
      </c>
      <c r="AQ66" s="318">
        <f t="shared" si="28"/>
        <v>687.96770062450207</v>
      </c>
    </row>
    <row r="67" spans="1:45" s="417" customFormat="1" ht="62.4">
      <c r="A67" s="686"/>
      <c r="B67" s="313" t="s">
        <v>73</v>
      </c>
      <c r="C67" s="98" t="s">
        <v>635</v>
      </c>
      <c r="D67" s="314">
        <v>238</v>
      </c>
      <c r="E67" s="313" t="s">
        <v>15</v>
      </c>
      <c r="F67" s="300">
        <v>1</v>
      </c>
      <c r="G67" s="300"/>
      <c r="H67" s="300"/>
      <c r="I67" s="302">
        <v>0.25</v>
      </c>
      <c r="J67" s="302"/>
      <c r="K67" s="302"/>
      <c r="L67" s="300">
        <v>1</v>
      </c>
      <c r="M67" s="300"/>
      <c r="N67" s="300"/>
      <c r="O67" s="300">
        <v>0.25</v>
      </c>
      <c r="P67" s="301">
        <v>1</v>
      </c>
      <c r="Q67" s="301"/>
      <c r="R67" s="301"/>
      <c r="S67" s="301">
        <v>1</v>
      </c>
      <c r="T67" s="301" t="s">
        <v>429</v>
      </c>
      <c r="U67" s="301"/>
      <c r="V67" s="301"/>
      <c r="W67" s="336">
        <f t="shared" si="24"/>
        <v>638.79999999999995</v>
      </c>
      <c r="X67" s="298">
        <v>411.25</v>
      </c>
      <c r="Y67" s="298">
        <v>50.4</v>
      </c>
      <c r="Z67" s="298">
        <v>101.58</v>
      </c>
      <c r="AA67" s="297">
        <v>74.17</v>
      </c>
      <c r="AB67" s="303"/>
      <c r="AC67" s="303">
        <v>74.17</v>
      </c>
      <c r="AD67" s="303"/>
      <c r="AE67" s="303"/>
      <c r="AF67" s="303"/>
      <c r="AG67" s="297">
        <v>1.4</v>
      </c>
      <c r="AH67" s="303">
        <v>1.4</v>
      </c>
      <c r="AI67" s="303"/>
      <c r="AJ67" s="303"/>
      <c r="AK67" s="331">
        <v>816.47</v>
      </c>
      <c r="AL67" s="408"/>
      <c r="AN67" s="417">
        <f t="shared" si="25"/>
        <v>638.79999999999995</v>
      </c>
      <c r="AO67" s="417">
        <f t="shared" si="26"/>
        <v>563.23</v>
      </c>
      <c r="AP67" s="318">
        <f t="shared" si="27"/>
        <v>726.33590323862086</v>
      </c>
      <c r="AQ67" s="318">
        <f t="shared" si="28"/>
        <v>650.43568063172631</v>
      </c>
    </row>
    <row r="68" spans="1:45" s="417" customFormat="1" ht="31.2">
      <c r="A68" s="686"/>
      <c r="B68" s="313" t="s">
        <v>74</v>
      </c>
      <c r="C68" s="98" t="s">
        <v>636</v>
      </c>
      <c r="D68" s="314">
        <v>237</v>
      </c>
      <c r="E68" s="313" t="s">
        <v>15</v>
      </c>
      <c r="F68" s="300">
        <v>1</v>
      </c>
      <c r="G68" s="300"/>
      <c r="H68" s="300"/>
      <c r="I68" s="302">
        <v>0.25</v>
      </c>
      <c r="J68" s="302"/>
      <c r="K68" s="302"/>
      <c r="L68" s="300">
        <v>1</v>
      </c>
      <c r="M68" s="300"/>
      <c r="N68" s="300"/>
      <c r="O68" s="300"/>
      <c r="P68" s="301">
        <v>1</v>
      </c>
      <c r="Q68" s="301"/>
      <c r="R68" s="301"/>
      <c r="S68" s="299"/>
      <c r="T68" s="301" t="s">
        <v>429</v>
      </c>
      <c r="U68" s="301"/>
      <c r="V68" s="301"/>
      <c r="W68" s="336">
        <f t="shared" si="24"/>
        <v>612.5</v>
      </c>
      <c r="X68" s="298">
        <v>417.32</v>
      </c>
      <c r="Y68" s="298"/>
      <c r="Z68" s="298">
        <v>103.25</v>
      </c>
      <c r="AA68" s="297">
        <v>90.73</v>
      </c>
      <c r="AB68" s="303"/>
      <c r="AC68" s="303">
        <v>90.73</v>
      </c>
      <c r="AD68" s="303"/>
      <c r="AE68" s="303"/>
      <c r="AF68" s="303"/>
      <c r="AG68" s="297">
        <v>1.2</v>
      </c>
      <c r="AH68" s="303">
        <v>1.2</v>
      </c>
      <c r="AI68" s="303"/>
      <c r="AJ68" s="303"/>
      <c r="AK68" s="331">
        <v>836.22</v>
      </c>
      <c r="AL68" s="408"/>
      <c r="AN68" s="417">
        <f t="shared" si="25"/>
        <v>612.5</v>
      </c>
      <c r="AO68" s="417">
        <f t="shared" si="26"/>
        <v>520.56999999999994</v>
      </c>
      <c r="AP68" s="318">
        <f t="shared" si="27"/>
        <v>696.43196733508978</v>
      </c>
      <c r="AQ68" s="318">
        <f t="shared" si="28"/>
        <v>601.17057377351659</v>
      </c>
    </row>
    <row r="69" spans="1:45" s="417" customFormat="1" ht="31.2" customHeight="1">
      <c r="A69" s="686"/>
      <c r="B69" s="313" t="s">
        <v>75</v>
      </c>
      <c r="C69" s="98" t="s">
        <v>637</v>
      </c>
      <c r="D69" s="314">
        <v>231</v>
      </c>
      <c r="E69" s="313" t="s">
        <v>15</v>
      </c>
      <c r="F69" s="300">
        <v>1</v>
      </c>
      <c r="G69" s="300"/>
      <c r="H69" s="300"/>
      <c r="I69" s="302">
        <v>0.25</v>
      </c>
      <c r="J69" s="302">
        <v>0.25</v>
      </c>
      <c r="K69" s="302"/>
      <c r="L69" s="300">
        <v>1</v>
      </c>
      <c r="M69" s="300"/>
      <c r="N69" s="300"/>
      <c r="O69" s="300"/>
      <c r="P69" s="301">
        <v>1</v>
      </c>
      <c r="Q69" s="301"/>
      <c r="R69" s="301"/>
      <c r="S69" s="299"/>
      <c r="T69" s="301" t="s">
        <v>429</v>
      </c>
      <c r="U69" s="301"/>
      <c r="V69" s="301"/>
      <c r="W69" s="336">
        <f t="shared" si="24"/>
        <v>575.99999999999989</v>
      </c>
      <c r="X69" s="298">
        <v>425.55</v>
      </c>
      <c r="Y69" s="298"/>
      <c r="Z69" s="298">
        <v>114.25</v>
      </c>
      <c r="AA69" s="297">
        <v>34.799999999999997</v>
      </c>
      <c r="AB69" s="303"/>
      <c r="AC69" s="303">
        <v>34.799999999999997</v>
      </c>
      <c r="AD69" s="303"/>
      <c r="AE69" s="303"/>
      <c r="AF69" s="303"/>
      <c r="AG69" s="297">
        <v>1.4</v>
      </c>
      <c r="AH69" s="303">
        <v>1.4</v>
      </c>
      <c r="AI69" s="303"/>
      <c r="AJ69" s="303"/>
      <c r="AK69" s="331">
        <v>829.63</v>
      </c>
      <c r="AL69" s="408"/>
      <c r="AN69" s="417">
        <f t="shared" si="25"/>
        <v>575.99999999999989</v>
      </c>
      <c r="AO69" s="417">
        <f t="shared" si="26"/>
        <v>539.79999999999995</v>
      </c>
      <c r="AP69" s="318">
        <f t="shared" si="27"/>
        <v>654.9303072408353</v>
      </c>
      <c r="AQ69" s="318">
        <f t="shared" si="28"/>
        <v>623.3779812953959</v>
      </c>
    </row>
    <row r="70" spans="1:45" s="417" customFormat="1" ht="31.2">
      <c r="A70" s="686"/>
      <c r="B70" s="313" t="s">
        <v>357</v>
      </c>
      <c r="C70" s="98" t="s">
        <v>638</v>
      </c>
      <c r="D70" s="314">
        <v>342</v>
      </c>
      <c r="E70" s="313" t="s">
        <v>15</v>
      </c>
      <c r="F70" s="300">
        <v>1</v>
      </c>
      <c r="G70" s="300"/>
      <c r="H70" s="300"/>
      <c r="I70" s="302">
        <v>0.25</v>
      </c>
      <c r="J70" s="302"/>
      <c r="K70" s="302"/>
      <c r="L70" s="300">
        <v>1</v>
      </c>
      <c r="M70" s="300"/>
      <c r="N70" s="300"/>
      <c r="O70" s="300">
        <v>0.25</v>
      </c>
      <c r="P70" s="301">
        <v>1</v>
      </c>
      <c r="Q70" s="301"/>
      <c r="R70" s="301"/>
      <c r="S70" s="301">
        <v>1</v>
      </c>
      <c r="T70" s="301" t="s">
        <v>429</v>
      </c>
      <c r="U70" s="301"/>
      <c r="V70" s="301"/>
      <c r="W70" s="336">
        <f t="shared" si="24"/>
        <v>739.5</v>
      </c>
      <c r="X70" s="298">
        <v>435.6</v>
      </c>
      <c r="Y70" s="298">
        <v>97.4</v>
      </c>
      <c r="Z70" s="298">
        <v>114.3</v>
      </c>
      <c r="AA70" s="297">
        <v>90.7</v>
      </c>
      <c r="AB70" s="303"/>
      <c r="AC70" s="303">
        <v>90.7</v>
      </c>
      <c r="AD70" s="303"/>
      <c r="AE70" s="303"/>
      <c r="AF70" s="303"/>
      <c r="AG70" s="297">
        <v>1.5</v>
      </c>
      <c r="AH70" s="303">
        <v>1.5</v>
      </c>
      <c r="AI70" s="303"/>
      <c r="AJ70" s="303"/>
      <c r="AK70" s="331">
        <v>978.9</v>
      </c>
      <c r="AL70" s="408"/>
      <c r="AN70" s="417">
        <f t="shared" si="25"/>
        <v>739.5</v>
      </c>
      <c r="AO70" s="417">
        <f t="shared" si="26"/>
        <v>647.29999999999995</v>
      </c>
      <c r="AP70" s="318">
        <f t="shared" si="27"/>
        <v>840.8350038274267</v>
      </c>
      <c r="AQ70" s="318">
        <f t="shared" si="28"/>
        <v>747.52235511765423</v>
      </c>
    </row>
    <row r="71" spans="1:45" s="417" customFormat="1" ht="31.2">
      <c r="A71" s="686"/>
      <c r="B71" s="313" t="s">
        <v>76</v>
      </c>
      <c r="C71" s="98" t="s">
        <v>639</v>
      </c>
      <c r="D71" s="314">
        <v>185</v>
      </c>
      <c r="E71" s="313" t="s">
        <v>21</v>
      </c>
      <c r="F71" s="300"/>
      <c r="G71" s="300">
        <v>0.5</v>
      </c>
      <c r="H71" s="300"/>
      <c r="I71" s="302">
        <v>0.25</v>
      </c>
      <c r="J71" s="302"/>
      <c r="K71" s="302"/>
      <c r="L71" s="300"/>
      <c r="M71" s="300">
        <v>0.5</v>
      </c>
      <c r="N71" s="300"/>
      <c r="O71" s="300">
        <v>0.25</v>
      </c>
      <c r="P71" s="301"/>
      <c r="Q71" s="301">
        <v>1</v>
      </c>
      <c r="R71" s="301"/>
      <c r="S71" s="301">
        <v>1</v>
      </c>
      <c r="T71" s="301"/>
      <c r="U71" s="301" t="s">
        <v>429</v>
      </c>
      <c r="V71" s="301"/>
      <c r="W71" s="336">
        <f t="shared" si="24"/>
        <v>673.28000000000009</v>
      </c>
      <c r="X71" s="298">
        <v>445.47</v>
      </c>
      <c r="Y71" s="298">
        <v>48.7</v>
      </c>
      <c r="Z71" s="298">
        <v>111.25</v>
      </c>
      <c r="AA71" s="297">
        <v>66.58</v>
      </c>
      <c r="AB71" s="303"/>
      <c r="AC71" s="303">
        <v>66.58</v>
      </c>
      <c r="AD71" s="303"/>
      <c r="AE71" s="303"/>
      <c r="AF71" s="303"/>
      <c r="AG71" s="297">
        <v>1.28</v>
      </c>
      <c r="AH71" s="303">
        <v>1.28</v>
      </c>
      <c r="AI71" s="303"/>
      <c r="AJ71" s="303"/>
      <c r="AK71" s="331">
        <v>859.75</v>
      </c>
      <c r="AL71" s="408"/>
      <c r="AN71" s="417">
        <f t="shared" si="25"/>
        <v>673.28000000000009</v>
      </c>
      <c r="AO71" s="417">
        <f t="shared" si="26"/>
        <v>605.42000000000007</v>
      </c>
      <c r="AP71" s="318">
        <f t="shared" si="27"/>
        <v>765.5407591303989</v>
      </c>
      <c r="AQ71" s="318">
        <f t="shared" si="28"/>
        <v>699.15801673927137</v>
      </c>
    </row>
    <row r="72" spans="1:45" s="417" customFormat="1">
      <c r="A72" s="686"/>
      <c r="B72" s="313" t="s">
        <v>77</v>
      </c>
      <c r="C72" s="98" t="s">
        <v>640</v>
      </c>
      <c r="D72" s="314">
        <v>224</v>
      </c>
      <c r="E72" s="313" t="s">
        <v>21</v>
      </c>
      <c r="F72" s="300"/>
      <c r="G72" s="300">
        <v>0.75</v>
      </c>
      <c r="H72" s="300"/>
      <c r="I72" s="302">
        <v>0.25</v>
      </c>
      <c r="J72" s="302"/>
      <c r="K72" s="302"/>
      <c r="L72" s="300"/>
      <c r="M72" s="300">
        <v>0.75</v>
      </c>
      <c r="N72" s="300"/>
      <c r="O72" s="300"/>
      <c r="P72" s="301"/>
      <c r="Q72" s="301">
        <v>1</v>
      </c>
      <c r="R72" s="301"/>
      <c r="S72" s="299"/>
      <c r="T72" s="301"/>
      <c r="U72" s="301" t="s">
        <v>429</v>
      </c>
      <c r="V72" s="301"/>
      <c r="W72" s="336">
        <f t="shared" si="24"/>
        <v>579</v>
      </c>
      <c r="X72" s="298">
        <v>364.08</v>
      </c>
      <c r="Y72" s="298"/>
      <c r="Z72" s="298">
        <v>117.58</v>
      </c>
      <c r="AA72" s="297">
        <v>95.84</v>
      </c>
      <c r="AB72" s="303"/>
      <c r="AC72" s="303">
        <v>95.84</v>
      </c>
      <c r="AD72" s="303"/>
      <c r="AE72" s="303"/>
      <c r="AF72" s="303"/>
      <c r="AG72" s="297">
        <v>1.5</v>
      </c>
      <c r="AH72" s="303">
        <v>1.5</v>
      </c>
      <c r="AI72" s="303"/>
      <c r="AJ72" s="303"/>
      <c r="AK72" s="331">
        <v>751.54</v>
      </c>
      <c r="AL72" s="408"/>
      <c r="AN72" s="417">
        <f t="shared" si="25"/>
        <v>579</v>
      </c>
      <c r="AO72" s="417">
        <f t="shared" si="26"/>
        <v>481.65999999999997</v>
      </c>
      <c r="AP72" s="318">
        <f t="shared" si="27"/>
        <v>658.34140259104811</v>
      </c>
      <c r="AQ72" s="318">
        <f t="shared" si="28"/>
        <v>556.23608460678111</v>
      </c>
    </row>
    <row r="73" spans="1:45" s="417" customFormat="1" ht="31.2" customHeight="1">
      <c r="A73" s="686"/>
      <c r="B73" s="313" t="s">
        <v>78</v>
      </c>
      <c r="C73" s="98" t="s">
        <v>641</v>
      </c>
      <c r="D73" s="314">
        <v>512</v>
      </c>
      <c r="E73" s="313" t="s">
        <v>15</v>
      </c>
      <c r="F73" s="300">
        <v>1</v>
      </c>
      <c r="G73" s="300"/>
      <c r="H73" s="300"/>
      <c r="I73" s="302">
        <v>0.25</v>
      </c>
      <c r="J73" s="302">
        <v>0.25</v>
      </c>
      <c r="K73" s="302"/>
      <c r="L73" s="300">
        <v>1</v>
      </c>
      <c r="M73" s="300"/>
      <c r="N73" s="300"/>
      <c r="O73" s="300">
        <v>0.25</v>
      </c>
      <c r="P73" s="301">
        <v>1</v>
      </c>
      <c r="Q73" s="301"/>
      <c r="R73" s="301"/>
      <c r="S73" s="301">
        <v>1</v>
      </c>
      <c r="T73" s="301" t="s">
        <v>429</v>
      </c>
      <c r="U73" s="301"/>
      <c r="V73" s="301"/>
      <c r="W73" s="336">
        <f t="shared" si="24"/>
        <v>706.32</v>
      </c>
      <c r="X73" s="298">
        <v>428.62</v>
      </c>
      <c r="Y73" s="298">
        <v>48.7</v>
      </c>
      <c r="Z73" s="298">
        <v>114.88</v>
      </c>
      <c r="AA73" s="297">
        <v>112.72</v>
      </c>
      <c r="AB73" s="303"/>
      <c r="AC73" s="303">
        <v>112.72</v>
      </c>
      <c r="AD73" s="303"/>
      <c r="AE73" s="303"/>
      <c r="AF73" s="303"/>
      <c r="AG73" s="297">
        <v>1.4</v>
      </c>
      <c r="AH73" s="303">
        <v>1.4</v>
      </c>
      <c r="AI73" s="303"/>
      <c r="AJ73" s="303"/>
      <c r="AK73" s="331">
        <v>995.16</v>
      </c>
      <c r="AL73" s="408"/>
      <c r="AN73" s="417">
        <f t="shared" si="25"/>
        <v>706.32</v>
      </c>
      <c r="AO73" s="417">
        <f t="shared" si="26"/>
        <v>592.20000000000005</v>
      </c>
      <c r="AP73" s="318">
        <f t="shared" si="27"/>
        <v>803.10828925407452</v>
      </c>
      <c r="AQ73" s="318">
        <f t="shared" si="28"/>
        <v>683.89114583759442</v>
      </c>
    </row>
    <row r="74" spans="1:45" s="417" customFormat="1">
      <c r="A74" s="686"/>
      <c r="B74" s="313" t="s">
        <v>80</v>
      </c>
      <c r="C74" s="98" t="s">
        <v>643</v>
      </c>
      <c r="D74" s="314">
        <v>409</v>
      </c>
      <c r="E74" s="313" t="s">
        <v>15</v>
      </c>
      <c r="F74" s="300">
        <v>1</v>
      </c>
      <c r="G74" s="300"/>
      <c r="H74" s="300"/>
      <c r="I74" s="302">
        <v>0.25</v>
      </c>
      <c r="J74" s="302">
        <v>0.25</v>
      </c>
      <c r="K74" s="302"/>
      <c r="L74" s="300">
        <v>1</v>
      </c>
      <c r="M74" s="300"/>
      <c r="N74" s="300"/>
      <c r="O74" s="300"/>
      <c r="P74" s="299">
        <v>1</v>
      </c>
      <c r="Q74" s="299"/>
      <c r="R74" s="299"/>
      <c r="S74" s="299"/>
      <c r="T74" s="301" t="s">
        <v>429</v>
      </c>
      <c r="U74" s="301"/>
      <c r="V74" s="301"/>
      <c r="W74" s="336">
        <f t="shared" si="24"/>
        <v>577.82000000000005</v>
      </c>
      <c r="X74" s="298">
        <v>415.31</v>
      </c>
      <c r="Y74" s="298"/>
      <c r="Z74" s="298">
        <v>114.28</v>
      </c>
      <c r="AA74" s="297">
        <v>46.73</v>
      </c>
      <c r="AB74" s="303"/>
      <c r="AC74" s="303">
        <v>46.73</v>
      </c>
      <c r="AD74" s="303"/>
      <c r="AE74" s="303"/>
      <c r="AF74" s="303"/>
      <c r="AG74" s="297">
        <v>1.5</v>
      </c>
      <c r="AH74" s="303">
        <v>1.5</v>
      </c>
      <c r="AI74" s="303"/>
      <c r="AJ74" s="303"/>
      <c r="AK74" s="331">
        <v>809.15</v>
      </c>
      <c r="AL74" s="408"/>
      <c r="AN74" s="417">
        <f t="shared" si="25"/>
        <v>577.82000000000005</v>
      </c>
      <c r="AO74" s="417">
        <f t="shared" si="26"/>
        <v>529.59</v>
      </c>
      <c r="AP74" s="318">
        <f t="shared" si="27"/>
        <v>656.99970508663114</v>
      </c>
      <c r="AQ74" s="318">
        <f t="shared" si="28"/>
        <v>611.58715286074244</v>
      </c>
    </row>
    <row r="75" spans="1:45" s="417" customFormat="1" ht="31.2">
      <c r="A75" s="686"/>
      <c r="B75" s="313" t="s">
        <v>81</v>
      </c>
      <c r="C75" s="98" t="s">
        <v>644</v>
      </c>
      <c r="D75" s="314">
        <v>152</v>
      </c>
      <c r="E75" s="313" t="s">
        <v>18</v>
      </c>
      <c r="F75" s="300"/>
      <c r="G75" s="300">
        <v>0.5</v>
      </c>
      <c r="H75" s="300"/>
      <c r="I75" s="302">
        <v>0.25</v>
      </c>
      <c r="J75" s="302"/>
      <c r="K75" s="302"/>
      <c r="L75" s="300"/>
      <c r="M75" s="300">
        <v>0.5</v>
      </c>
      <c r="N75" s="300"/>
      <c r="O75" s="300"/>
      <c r="P75" s="299"/>
      <c r="Q75" s="299"/>
      <c r="R75" s="301"/>
      <c r="S75" s="301"/>
      <c r="T75" s="301" t="s">
        <v>429</v>
      </c>
      <c r="U75" s="301"/>
      <c r="V75" s="301"/>
      <c r="W75" s="336">
        <f t="shared" si="24"/>
        <v>168.19</v>
      </c>
      <c r="X75" s="298">
        <v>102.55</v>
      </c>
      <c r="Y75" s="298"/>
      <c r="Z75" s="298">
        <v>30.8</v>
      </c>
      <c r="AA75" s="297">
        <v>34.14</v>
      </c>
      <c r="AB75" s="303"/>
      <c r="AC75" s="303">
        <v>34.14</v>
      </c>
      <c r="AD75" s="303"/>
      <c r="AE75" s="303"/>
      <c r="AF75" s="303"/>
      <c r="AG75" s="297">
        <v>0.7</v>
      </c>
      <c r="AH75" s="303">
        <v>0.7</v>
      </c>
      <c r="AI75" s="303"/>
      <c r="AJ75" s="303"/>
      <c r="AK75" s="331">
        <v>169.56</v>
      </c>
      <c r="AL75" s="408" t="s">
        <v>965</v>
      </c>
      <c r="AN75" s="417">
        <f t="shared" si="25"/>
        <v>168.19</v>
      </c>
      <c r="AO75" s="417">
        <f t="shared" si="26"/>
        <v>133.35</v>
      </c>
      <c r="AP75" s="318">
        <f t="shared" si="27"/>
        <v>191.23737565075712</v>
      </c>
      <c r="AQ75" s="318">
        <f t="shared" si="28"/>
        <v>153.99676510882003</v>
      </c>
    </row>
    <row r="76" spans="1:45" s="420" customFormat="1">
      <c r="A76" s="601">
        <v>13</v>
      </c>
      <c r="B76" s="12" t="s">
        <v>10</v>
      </c>
      <c r="C76" s="12"/>
      <c r="D76" s="3"/>
      <c r="E76" s="12"/>
      <c r="F76" s="418">
        <f t="shared" ref="F76:AK76" si="29">SUM(F63:F75)</f>
        <v>8</v>
      </c>
      <c r="G76" s="418">
        <f t="shared" si="29"/>
        <v>3.25</v>
      </c>
      <c r="H76" s="418">
        <f t="shared" si="29"/>
        <v>0</v>
      </c>
      <c r="I76" s="418">
        <f t="shared" si="29"/>
        <v>3.25</v>
      </c>
      <c r="J76" s="418">
        <f t="shared" si="29"/>
        <v>0.75</v>
      </c>
      <c r="K76" s="418">
        <f t="shared" si="29"/>
        <v>0</v>
      </c>
      <c r="L76" s="418">
        <f t="shared" si="29"/>
        <v>8</v>
      </c>
      <c r="M76" s="418">
        <f t="shared" si="29"/>
        <v>3.25</v>
      </c>
      <c r="N76" s="418">
        <f t="shared" si="29"/>
        <v>0</v>
      </c>
      <c r="O76" s="418">
        <f t="shared" si="29"/>
        <v>1.5</v>
      </c>
      <c r="P76" s="419">
        <f t="shared" si="29"/>
        <v>8</v>
      </c>
      <c r="Q76" s="419">
        <f t="shared" si="29"/>
        <v>4</v>
      </c>
      <c r="R76" s="419">
        <f t="shared" si="29"/>
        <v>0</v>
      </c>
      <c r="S76" s="419">
        <f t="shared" si="29"/>
        <v>6</v>
      </c>
      <c r="T76" s="419">
        <f t="shared" si="29"/>
        <v>0</v>
      </c>
      <c r="U76" s="419">
        <f t="shared" si="29"/>
        <v>0</v>
      </c>
      <c r="V76" s="419">
        <f t="shared" si="29"/>
        <v>0</v>
      </c>
      <c r="W76" s="418">
        <f t="shared" si="29"/>
        <v>7929.6099999999988</v>
      </c>
      <c r="X76" s="418">
        <f t="shared" si="29"/>
        <v>5166.1400000000012</v>
      </c>
      <c r="Y76" s="418">
        <f t="shared" si="29"/>
        <v>344.3</v>
      </c>
      <c r="Z76" s="418">
        <f t="shared" si="29"/>
        <v>1383.0499999999997</v>
      </c>
      <c r="AA76" s="418">
        <f t="shared" si="29"/>
        <v>1018.6900000000002</v>
      </c>
      <c r="AB76" s="418">
        <f t="shared" si="29"/>
        <v>0</v>
      </c>
      <c r="AC76" s="418">
        <f t="shared" si="29"/>
        <v>1018.6900000000002</v>
      </c>
      <c r="AD76" s="418">
        <f t="shared" si="29"/>
        <v>0</v>
      </c>
      <c r="AE76" s="418">
        <f t="shared" si="29"/>
        <v>0</v>
      </c>
      <c r="AF76" s="418">
        <f t="shared" si="29"/>
        <v>0</v>
      </c>
      <c r="AG76" s="418">
        <f t="shared" si="29"/>
        <v>17.429999999999996</v>
      </c>
      <c r="AH76" s="418">
        <f t="shared" si="29"/>
        <v>17.429999999999996</v>
      </c>
      <c r="AI76" s="418">
        <f t="shared" si="29"/>
        <v>0</v>
      </c>
      <c r="AJ76" s="418">
        <f t="shared" si="29"/>
        <v>0</v>
      </c>
      <c r="AK76" s="418">
        <f t="shared" si="29"/>
        <v>10497.199999999999</v>
      </c>
      <c r="AL76" s="418"/>
      <c r="AN76" s="418">
        <f>SUM(AN63:AN75)</f>
        <v>7929.6099999999988</v>
      </c>
      <c r="AO76" s="418">
        <f>SUM(AO63:AO75)</f>
        <v>6893.4900000000007</v>
      </c>
      <c r="AP76" s="418">
        <f>'[1]Должанская ЦРБ'!$K$90</f>
        <v>9016.2186000000002</v>
      </c>
      <c r="AQ76" s="418">
        <f>'[1]Должанская ЦРБ'!$K$11</f>
        <v>7960.8185999999987</v>
      </c>
      <c r="AR76" s="420" t="e">
        <f>AP76-AP63-AP64-#REF!-AP65-AP66-AP67-AP68-AP69-AP70-AP71-AP72-AP73-#REF!-AP74-AP75-#REF!</f>
        <v>#REF!</v>
      </c>
      <c r="AS76" s="420" t="e">
        <f>AQ76-AQ63-AQ64-#REF!-AQ65-AQ66-AQ67-AQ68-AQ69-AQ70-AQ71-AQ72-AQ73-#REF!-AQ74-AQ75-#REF!</f>
        <v>#REF!</v>
      </c>
    </row>
    <row r="77" spans="1:45" s="417" customFormat="1">
      <c r="A77" s="684" t="s">
        <v>82</v>
      </c>
      <c r="B77" s="15" t="s">
        <v>83</v>
      </c>
      <c r="C77" s="16" t="s">
        <v>392</v>
      </c>
      <c r="D77" s="316">
        <v>296</v>
      </c>
      <c r="E77" s="15" t="s">
        <v>15</v>
      </c>
      <c r="F77" s="300">
        <v>1</v>
      </c>
      <c r="G77" s="300"/>
      <c r="H77" s="300"/>
      <c r="I77" s="302">
        <v>0.5</v>
      </c>
      <c r="J77" s="302"/>
      <c r="K77" s="302"/>
      <c r="L77" s="300">
        <v>1</v>
      </c>
      <c r="M77" s="300"/>
      <c r="N77" s="300"/>
      <c r="O77" s="300">
        <v>0.25</v>
      </c>
      <c r="P77" s="301">
        <v>1</v>
      </c>
      <c r="Q77" s="301"/>
      <c r="R77" s="301"/>
      <c r="S77" s="301"/>
      <c r="T77" s="301" t="s">
        <v>429</v>
      </c>
      <c r="U77" s="301"/>
      <c r="V77" s="301"/>
      <c r="W77" s="336">
        <f t="shared" si="24"/>
        <v>550.59</v>
      </c>
      <c r="X77" s="298">
        <v>388</v>
      </c>
      <c r="Y77" s="298"/>
      <c r="Z77" s="298">
        <v>117.2</v>
      </c>
      <c r="AA77" s="297">
        <v>41.19</v>
      </c>
      <c r="AB77" s="303">
        <v>4.3</v>
      </c>
      <c r="AC77" s="303">
        <v>30.59</v>
      </c>
      <c r="AD77" s="303"/>
      <c r="AE77" s="303">
        <v>6.3</v>
      </c>
      <c r="AF77" s="303"/>
      <c r="AG77" s="297">
        <v>4.2</v>
      </c>
      <c r="AH77" s="303">
        <v>4.2</v>
      </c>
      <c r="AI77" s="303"/>
      <c r="AJ77" s="303"/>
      <c r="AK77" s="337">
        <v>776.8</v>
      </c>
      <c r="AL77" s="408"/>
      <c r="AN77" s="417">
        <f t="shared" ref="AN77:AN93" si="30">W77</f>
        <v>550.59</v>
      </c>
      <c r="AO77" s="417">
        <f t="shared" ref="AO77:AO93" si="31">X77+Y77+Z77</f>
        <v>505.2</v>
      </c>
      <c r="AP77" s="318">
        <f t="shared" ref="AP77:AP93" si="32">$AP$94*(AN77/$AN$94)</f>
        <v>763.60736906809109</v>
      </c>
      <c r="AQ77" s="318">
        <f t="shared" ref="AQ77:AQ93" si="33">$AQ$94*(AO77/$AO$94)</f>
        <v>643.03935771886836</v>
      </c>
    </row>
    <row r="78" spans="1:45" s="417" customFormat="1" ht="118.95" customHeight="1">
      <c r="A78" s="684"/>
      <c r="B78" s="15" t="s">
        <v>84</v>
      </c>
      <c r="C78" s="16" t="s">
        <v>393</v>
      </c>
      <c r="D78" s="316">
        <v>509</v>
      </c>
      <c r="E78" s="15" t="s">
        <v>15</v>
      </c>
      <c r="F78" s="300">
        <v>1</v>
      </c>
      <c r="G78" s="300">
        <v>0.25</v>
      </c>
      <c r="H78" s="300"/>
      <c r="I78" s="302">
        <v>0.5</v>
      </c>
      <c r="J78" s="302"/>
      <c r="K78" s="302"/>
      <c r="L78" s="300">
        <v>1</v>
      </c>
      <c r="M78" s="300">
        <v>0.25</v>
      </c>
      <c r="N78" s="300"/>
      <c r="O78" s="300">
        <v>0.5</v>
      </c>
      <c r="P78" s="301">
        <v>1</v>
      </c>
      <c r="Q78" s="301"/>
      <c r="R78" s="301"/>
      <c r="S78" s="301">
        <v>1</v>
      </c>
      <c r="T78" s="301" t="s">
        <v>429</v>
      </c>
      <c r="U78" s="301"/>
      <c r="V78" s="301"/>
      <c r="W78" s="336">
        <f t="shared" si="24"/>
        <v>671.8900000000001</v>
      </c>
      <c r="X78" s="298">
        <v>404.1</v>
      </c>
      <c r="Y78" s="298">
        <v>95.8</v>
      </c>
      <c r="Z78" s="298">
        <v>151</v>
      </c>
      <c r="AA78" s="297">
        <v>20.09</v>
      </c>
      <c r="AB78" s="303">
        <v>4.3</v>
      </c>
      <c r="AC78" s="303">
        <v>14.59</v>
      </c>
      <c r="AD78" s="303"/>
      <c r="AE78" s="303">
        <v>1.2</v>
      </c>
      <c r="AF78" s="303"/>
      <c r="AG78" s="297">
        <v>0.9</v>
      </c>
      <c r="AH78" s="303">
        <v>0.9</v>
      </c>
      <c r="AI78" s="303"/>
      <c r="AJ78" s="303"/>
      <c r="AK78" s="337">
        <v>969.7</v>
      </c>
      <c r="AL78" s="408"/>
      <c r="AN78" s="417">
        <f t="shared" si="30"/>
        <v>671.8900000000001</v>
      </c>
      <c r="AO78" s="417">
        <f t="shared" si="31"/>
        <v>650.90000000000009</v>
      </c>
      <c r="AP78" s="318">
        <f t="shared" si="32"/>
        <v>931.83703881864881</v>
      </c>
      <c r="AQ78" s="318">
        <f t="shared" si="33"/>
        <v>828.49231579416369</v>
      </c>
    </row>
    <row r="79" spans="1:45" s="417" customFormat="1" ht="31.2">
      <c r="A79" s="684"/>
      <c r="B79" s="15" t="s">
        <v>85</v>
      </c>
      <c r="C79" s="16" t="s">
        <v>394</v>
      </c>
      <c r="D79" s="316">
        <v>463</v>
      </c>
      <c r="E79" s="15" t="s">
        <v>15</v>
      </c>
      <c r="F79" s="300">
        <v>1</v>
      </c>
      <c r="G79" s="300"/>
      <c r="H79" s="300"/>
      <c r="I79" s="302">
        <v>1</v>
      </c>
      <c r="J79" s="302"/>
      <c r="K79" s="302"/>
      <c r="L79" s="300">
        <v>1</v>
      </c>
      <c r="M79" s="300"/>
      <c r="N79" s="300"/>
      <c r="O79" s="300">
        <v>1</v>
      </c>
      <c r="P79" s="301">
        <v>1</v>
      </c>
      <c r="Q79" s="301"/>
      <c r="R79" s="301"/>
      <c r="S79" s="301">
        <v>1</v>
      </c>
      <c r="T79" s="301" t="s">
        <v>429</v>
      </c>
      <c r="U79" s="301"/>
      <c r="V79" s="301"/>
      <c r="W79" s="336">
        <f t="shared" si="24"/>
        <v>668.24</v>
      </c>
      <c r="X79" s="298">
        <v>303.3</v>
      </c>
      <c r="Y79" s="298">
        <v>191.5</v>
      </c>
      <c r="Z79" s="298">
        <v>149.4</v>
      </c>
      <c r="AA79" s="297">
        <v>15.239999999999998</v>
      </c>
      <c r="AB79" s="303">
        <v>2.2000000000000002</v>
      </c>
      <c r="AC79" s="303">
        <v>11.84</v>
      </c>
      <c r="AD79" s="303"/>
      <c r="AE79" s="303">
        <v>1.2</v>
      </c>
      <c r="AF79" s="303"/>
      <c r="AG79" s="297">
        <v>8.8000000000000007</v>
      </c>
      <c r="AH79" s="303">
        <v>8.8000000000000007</v>
      </c>
      <c r="AI79" s="303"/>
      <c r="AJ79" s="303"/>
      <c r="AK79" s="337">
        <v>948.9</v>
      </c>
      <c r="AL79" s="408"/>
      <c r="AN79" s="417">
        <f t="shared" si="30"/>
        <v>668.24</v>
      </c>
      <c r="AO79" s="417">
        <f t="shared" si="31"/>
        <v>644.20000000000005</v>
      </c>
      <c r="AP79" s="318">
        <f t="shared" si="32"/>
        <v>926.77489294404404</v>
      </c>
      <c r="AQ79" s="318">
        <f t="shared" si="33"/>
        <v>819.96427997326805</v>
      </c>
    </row>
    <row r="80" spans="1:45" s="425" customFormat="1" ht="22.2" customHeight="1">
      <c r="A80" s="684"/>
      <c r="B80" s="381" t="s">
        <v>86</v>
      </c>
      <c r="C80" s="381" t="s">
        <v>395</v>
      </c>
      <c r="D80" s="32">
        <v>160</v>
      </c>
      <c r="E80" s="381" t="s">
        <v>15</v>
      </c>
      <c r="F80" s="378">
        <v>1</v>
      </c>
      <c r="G80" s="378"/>
      <c r="H80" s="378"/>
      <c r="I80" s="380">
        <v>0.5</v>
      </c>
      <c r="J80" s="380"/>
      <c r="K80" s="380"/>
      <c r="L80" s="378">
        <v>0</v>
      </c>
      <c r="M80" s="378"/>
      <c r="N80" s="378"/>
      <c r="O80" s="378">
        <v>0</v>
      </c>
      <c r="P80" s="377"/>
      <c r="Q80" s="377"/>
      <c r="R80" s="377"/>
      <c r="S80" s="377"/>
      <c r="T80" s="377"/>
      <c r="U80" s="377"/>
      <c r="V80" s="377"/>
      <c r="W80" s="424">
        <f t="shared" si="24"/>
        <v>92.4</v>
      </c>
      <c r="X80" s="376">
        <v>57.6</v>
      </c>
      <c r="Y80" s="376"/>
      <c r="Z80" s="376">
        <v>17.399999999999999</v>
      </c>
      <c r="AA80" s="376">
        <v>17.399999999999999</v>
      </c>
      <c r="AB80" s="375">
        <v>4.3</v>
      </c>
      <c r="AC80" s="375">
        <v>6.8</v>
      </c>
      <c r="AD80" s="375"/>
      <c r="AE80" s="375">
        <v>6.3</v>
      </c>
      <c r="AF80" s="375"/>
      <c r="AG80" s="376">
        <v>0</v>
      </c>
      <c r="AH80" s="375">
        <v>0</v>
      </c>
      <c r="AI80" s="375"/>
      <c r="AJ80" s="375"/>
      <c r="AK80" s="371">
        <v>712.2</v>
      </c>
      <c r="AL80" s="427" t="s">
        <v>966</v>
      </c>
      <c r="AN80" s="425">
        <f t="shared" si="30"/>
        <v>92.4</v>
      </c>
      <c r="AO80" s="425">
        <f t="shared" si="31"/>
        <v>75</v>
      </c>
      <c r="AP80" s="428">
        <f t="shared" si="32"/>
        <v>128.14856953793497</v>
      </c>
      <c r="AQ80" s="428">
        <f t="shared" si="33"/>
        <v>95.463087547337935</v>
      </c>
    </row>
    <row r="81" spans="1:45" s="417" customFormat="1" ht="74.400000000000006" customHeight="1">
      <c r="A81" s="684"/>
      <c r="B81" s="15" t="s">
        <v>87</v>
      </c>
      <c r="C81" s="16" t="s">
        <v>396</v>
      </c>
      <c r="D81" s="316">
        <v>81</v>
      </c>
      <c r="E81" s="15" t="s">
        <v>88</v>
      </c>
      <c r="F81" s="300">
        <v>1</v>
      </c>
      <c r="G81" s="300"/>
      <c r="H81" s="300"/>
      <c r="I81" s="302">
        <v>0.5</v>
      </c>
      <c r="J81" s="302"/>
      <c r="K81" s="302"/>
      <c r="L81" s="300">
        <v>1</v>
      </c>
      <c r="M81" s="300"/>
      <c r="N81" s="300"/>
      <c r="O81" s="300">
        <v>0.25</v>
      </c>
      <c r="P81" s="301">
        <v>1</v>
      </c>
      <c r="Q81" s="301"/>
      <c r="R81" s="301"/>
      <c r="S81" s="301"/>
      <c r="T81" s="301" t="s">
        <v>429</v>
      </c>
      <c r="U81" s="301"/>
      <c r="V81" s="301"/>
      <c r="W81" s="336">
        <f t="shared" si="24"/>
        <v>531.09</v>
      </c>
      <c r="X81" s="298">
        <v>366.9</v>
      </c>
      <c r="Y81" s="298"/>
      <c r="Z81" s="298">
        <v>110.8</v>
      </c>
      <c r="AA81" s="297">
        <v>6.29</v>
      </c>
      <c r="AB81" s="303"/>
      <c r="AC81" s="303">
        <v>5.09</v>
      </c>
      <c r="AD81" s="303"/>
      <c r="AE81" s="303">
        <v>1.2</v>
      </c>
      <c r="AF81" s="303"/>
      <c r="AG81" s="297">
        <v>47.1</v>
      </c>
      <c r="AH81" s="303">
        <v>2</v>
      </c>
      <c r="AI81" s="303"/>
      <c r="AJ81" s="303">
        <v>45.1</v>
      </c>
      <c r="AK81" s="337">
        <v>702.2</v>
      </c>
      <c r="AL81" s="408"/>
      <c r="AN81" s="417">
        <f t="shared" si="30"/>
        <v>531.09</v>
      </c>
      <c r="AO81" s="417">
        <f t="shared" si="31"/>
        <v>477.7</v>
      </c>
      <c r="AP81" s="318">
        <f t="shared" si="32"/>
        <v>736.56302809417627</v>
      </c>
      <c r="AQ81" s="318">
        <f t="shared" si="33"/>
        <v>608.0362256181777</v>
      </c>
    </row>
    <row r="82" spans="1:45" s="417" customFormat="1" ht="109.95" customHeight="1">
      <c r="A82" s="684"/>
      <c r="B82" s="15" t="s">
        <v>89</v>
      </c>
      <c r="C82" s="16" t="s">
        <v>397</v>
      </c>
      <c r="D82" s="316">
        <v>28</v>
      </c>
      <c r="E82" s="15" t="s">
        <v>15</v>
      </c>
      <c r="F82" s="300">
        <v>1</v>
      </c>
      <c r="G82" s="300"/>
      <c r="H82" s="300"/>
      <c r="I82" s="302">
        <v>0.5</v>
      </c>
      <c r="J82" s="302"/>
      <c r="K82" s="302"/>
      <c r="L82" s="300">
        <v>0.5</v>
      </c>
      <c r="M82" s="300"/>
      <c r="N82" s="300"/>
      <c r="O82" s="300"/>
      <c r="P82" s="301"/>
      <c r="Q82" s="301"/>
      <c r="R82" s="301"/>
      <c r="S82" s="301"/>
      <c r="T82" s="301" t="s">
        <v>430</v>
      </c>
      <c r="U82" s="301"/>
      <c r="V82" s="301"/>
      <c r="W82" s="336">
        <f t="shared" si="24"/>
        <v>151</v>
      </c>
      <c r="X82" s="298">
        <v>113.5</v>
      </c>
      <c r="Y82" s="298"/>
      <c r="Z82" s="298">
        <v>34.299999999999997</v>
      </c>
      <c r="AA82" s="297">
        <v>1.2</v>
      </c>
      <c r="AB82" s="303"/>
      <c r="AC82" s="303">
        <v>0</v>
      </c>
      <c r="AD82" s="303"/>
      <c r="AE82" s="303">
        <v>1.2</v>
      </c>
      <c r="AF82" s="303"/>
      <c r="AG82" s="297">
        <v>2</v>
      </c>
      <c r="AH82" s="303">
        <v>2</v>
      </c>
      <c r="AI82" s="303"/>
      <c r="AJ82" s="303"/>
      <c r="AK82" s="337">
        <v>205.4</v>
      </c>
      <c r="AL82" s="429" t="s">
        <v>963</v>
      </c>
      <c r="AN82" s="417">
        <f t="shared" si="30"/>
        <v>151</v>
      </c>
      <c r="AO82" s="417">
        <f t="shared" si="31"/>
        <v>147.80000000000001</v>
      </c>
      <c r="AP82" s="318">
        <f t="shared" si="32"/>
        <v>209.42028138775086</v>
      </c>
      <c r="AQ82" s="318">
        <f t="shared" si="33"/>
        <v>188.12592452662065</v>
      </c>
    </row>
    <row r="83" spans="1:45" s="430" customFormat="1" ht="69" customHeight="1">
      <c r="A83" s="684"/>
      <c r="B83" s="16" t="s">
        <v>91</v>
      </c>
      <c r="C83" s="16" t="s">
        <v>399</v>
      </c>
      <c r="D83" s="382">
        <v>319</v>
      </c>
      <c r="E83" s="16" t="s">
        <v>88</v>
      </c>
      <c r="F83" s="300">
        <v>1</v>
      </c>
      <c r="G83" s="300"/>
      <c r="H83" s="300"/>
      <c r="I83" s="302">
        <v>0.5</v>
      </c>
      <c r="J83" s="302"/>
      <c r="K83" s="302"/>
      <c r="L83" s="300">
        <v>1</v>
      </c>
      <c r="M83" s="300"/>
      <c r="N83" s="300"/>
      <c r="O83" s="300">
        <v>0.25</v>
      </c>
      <c r="P83" s="299">
        <v>1</v>
      </c>
      <c r="Q83" s="299"/>
      <c r="R83" s="299"/>
      <c r="S83" s="299"/>
      <c r="T83" s="301" t="s">
        <v>429</v>
      </c>
      <c r="U83" s="301"/>
      <c r="V83" s="301"/>
      <c r="W83" s="336">
        <f t="shared" si="24"/>
        <v>387.84999999999997</v>
      </c>
      <c r="X83" s="298">
        <v>268</v>
      </c>
      <c r="Y83" s="298"/>
      <c r="Z83" s="298">
        <v>80.900000000000006</v>
      </c>
      <c r="AA83" s="297">
        <v>36.450000000000003</v>
      </c>
      <c r="AB83" s="303">
        <v>4.3</v>
      </c>
      <c r="AC83" s="303">
        <v>25.85</v>
      </c>
      <c r="AD83" s="303"/>
      <c r="AE83" s="303">
        <v>6.3</v>
      </c>
      <c r="AF83" s="303"/>
      <c r="AG83" s="297">
        <v>2.5</v>
      </c>
      <c r="AH83" s="303">
        <v>2.5</v>
      </c>
      <c r="AI83" s="303"/>
      <c r="AJ83" s="303"/>
      <c r="AK83" s="342">
        <v>569.20000000000005</v>
      </c>
      <c r="AL83" s="408"/>
      <c r="AN83" s="430">
        <f t="shared" si="30"/>
        <v>387.84999999999997</v>
      </c>
      <c r="AO83" s="430">
        <f t="shared" si="31"/>
        <v>348.9</v>
      </c>
      <c r="AP83" s="431">
        <f t="shared" si="32"/>
        <v>537.90500752476271</v>
      </c>
      <c r="AQ83" s="431">
        <f t="shared" si="33"/>
        <v>444.09428327021607</v>
      </c>
    </row>
    <row r="84" spans="1:45" s="417" customFormat="1" ht="37.200000000000003" customHeight="1">
      <c r="A84" s="684"/>
      <c r="B84" s="15" t="s">
        <v>92</v>
      </c>
      <c r="C84" s="16" t="s">
        <v>400</v>
      </c>
      <c r="D84" s="316">
        <v>148</v>
      </c>
      <c r="E84" s="15" t="s">
        <v>15</v>
      </c>
      <c r="F84" s="300">
        <v>1</v>
      </c>
      <c r="G84" s="300"/>
      <c r="H84" s="300"/>
      <c r="I84" s="302">
        <v>0.5</v>
      </c>
      <c r="J84" s="302"/>
      <c r="K84" s="302"/>
      <c r="L84" s="300">
        <v>1</v>
      </c>
      <c r="M84" s="300"/>
      <c r="N84" s="300"/>
      <c r="O84" s="300">
        <v>0.25</v>
      </c>
      <c r="P84" s="299">
        <v>1</v>
      </c>
      <c r="Q84" s="299"/>
      <c r="R84" s="299"/>
      <c r="S84" s="299"/>
      <c r="T84" s="301" t="s">
        <v>429</v>
      </c>
      <c r="U84" s="301"/>
      <c r="V84" s="301"/>
      <c r="W84" s="336">
        <f t="shared" si="24"/>
        <v>464.65999999999997</v>
      </c>
      <c r="X84" s="298">
        <v>325</v>
      </c>
      <c r="Y84" s="298"/>
      <c r="Z84" s="298">
        <v>98.2</v>
      </c>
      <c r="AA84" s="297">
        <v>35.96</v>
      </c>
      <c r="AB84" s="303"/>
      <c r="AC84" s="303">
        <v>34.76</v>
      </c>
      <c r="AD84" s="303"/>
      <c r="AE84" s="303">
        <v>1.2</v>
      </c>
      <c r="AF84" s="303"/>
      <c r="AG84" s="297">
        <v>5.5</v>
      </c>
      <c r="AH84" s="303">
        <v>5.5</v>
      </c>
      <c r="AI84" s="303"/>
      <c r="AJ84" s="303"/>
      <c r="AK84" s="337">
        <v>626.70000000000005</v>
      </c>
      <c r="AL84" s="408"/>
      <c r="AN84" s="417">
        <f t="shared" si="30"/>
        <v>464.65999999999997</v>
      </c>
      <c r="AO84" s="417">
        <f t="shared" si="31"/>
        <v>423.2</v>
      </c>
      <c r="AP84" s="318">
        <f t="shared" si="32"/>
        <v>644.43197317637294</v>
      </c>
      <c r="AQ84" s="318">
        <f t="shared" si="33"/>
        <v>538.66638200044554</v>
      </c>
    </row>
    <row r="85" spans="1:45" s="417" customFormat="1" ht="69" customHeight="1">
      <c r="A85" s="684"/>
      <c r="B85" s="15" t="s">
        <v>93</v>
      </c>
      <c r="C85" s="16" t="s">
        <v>401</v>
      </c>
      <c r="D85" s="316">
        <v>272</v>
      </c>
      <c r="E85" s="15" t="s">
        <v>15</v>
      </c>
      <c r="F85" s="300">
        <v>1</v>
      </c>
      <c r="G85" s="300"/>
      <c r="H85" s="300"/>
      <c r="I85" s="302">
        <v>0.5</v>
      </c>
      <c r="J85" s="302"/>
      <c r="K85" s="302"/>
      <c r="L85" s="300">
        <v>1</v>
      </c>
      <c r="M85" s="300"/>
      <c r="N85" s="300"/>
      <c r="O85" s="300">
        <v>0.25</v>
      </c>
      <c r="P85" s="299">
        <v>1</v>
      </c>
      <c r="Q85" s="299"/>
      <c r="R85" s="299"/>
      <c r="S85" s="299"/>
      <c r="T85" s="301" t="s">
        <v>429</v>
      </c>
      <c r="U85" s="301"/>
      <c r="V85" s="301"/>
      <c r="W85" s="336">
        <f t="shared" si="24"/>
        <v>529.33000000000004</v>
      </c>
      <c r="X85" s="298">
        <v>376.6</v>
      </c>
      <c r="Y85" s="298"/>
      <c r="Z85" s="298">
        <v>113.7</v>
      </c>
      <c r="AA85" s="297">
        <v>33.53</v>
      </c>
      <c r="AB85" s="303">
        <v>4.3</v>
      </c>
      <c r="AC85" s="303">
        <v>22.93</v>
      </c>
      <c r="AD85" s="303"/>
      <c r="AE85" s="303">
        <v>6.3</v>
      </c>
      <c r="AF85" s="303"/>
      <c r="AG85" s="297">
        <v>5.5</v>
      </c>
      <c r="AH85" s="303">
        <v>4.8</v>
      </c>
      <c r="AI85" s="303"/>
      <c r="AJ85" s="303">
        <v>0.7</v>
      </c>
      <c r="AK85" s="337">
        <v>745.4</v>
      </c>
      <c r="AL85" s="408"/>
      <c r="AN85" s="417">
        <f t="shared" si="30"/>
        <v>529.33000000000004</v>
      </c>
      <c r="AO85" s="417">
        <f t="shared" si="31"/>
        <v>490.3</v>
      </c>
      <c r="AP85" s="318">
        <f t="shared" si="32"/>
        <v>734.1221029601204</v>
      </c>
      <c r="AQ85" s="318">
        <f t="shared" si="33"/>
        <v>624.07402432613048</v>
      </c>
    </row>
    <row r="86" spans="1:45" s="417" customFormat="1" ht="90.6" customHeight="1">
      <c r="A86" s="684"/>
      <c r="B86" s="15" t="s">
        <v>94</v>
      </c>
      <c r="C86" s="16" t="s">
        <v>402</v>
      </c>
      <c r="D86" s="316">
        <v>390</v>
      </c>
      <c r="E86" s="15" t="s">
        <v>95</v>
      </c>
      <c r="F86" s="388">
        <v>1</v>
      </c>
      <c r="G86" s="388">
        <v>1</v>
      </c>
      <c r="H86" s="388"/>
      <c r="I86" s="388">
        <v>1</v>
      </c>
      <c r="J86" s="388">
        <v>1</v>
      </c>
      <c r="K86" s="388"/>
      <c r="L86" s="388">
        <v>0</v>
      </c>
      <c r="M86" s="388">
        <v>1</v>
      </c>
      <c r="N86" s="388"/>
      <c r="O86" s="388">
        <v>2</v>
      </c>
      <c r="P86" s="374"/>
      <c r="Q86" s="387">
        <v>1</v>
      </c>
      <c r="R86" s="387"/>
      <c r="S86" s="387">
        <v>2</v>
      </c>
      <c r="T86" s="373"/>
      <c r="U86" s="373" t="s">
        <v>429</v>
      </c>
      <c r="V86" s="386"/>
      <c r="W86" s="432">
        <f t="shared" si="24"/>
        <v>895.08999999999992</v>
      </c>
      <c r="X86" s="385">
        <v>310.7</v>
      </c>
      <c r="Y86" s="385">
        <v>305.60000000000002</v>
      </c>
      <c r="Z86" s="303">
        <v>186.1</v>
      </c>
      <c r="AA86" s="384">
        <v>87.89</v>
      </c>
      <c r="AB86" s="383">
        <v>4.3</v>
      </c>
      <c r="AC86" s="303">
        <v>77.290000000000006</v>
      </c>
      <c r="AD86" s="383"/>
      <c r="AE86" s="303">
        <v>6.3</v>
      </c>
      <c r="AF86" s="383"/>
      <c r="AG86" s="384">
        <v>4.8</v>
      </c>
      <c r="AH86" s="303">
        <v>4.8</v>
      </c>
      <c r="AI86" s="383"/>
      <c r="AJ86" s="383"/>
      <c r="AK86" s="379">
        <v>1233.2</v>
      </c>
      <c r="AL86" s="372" t="s">
        <v>964</v>
      </c>
      <c r="AN86" s="417">
        <f t="shared" si="30"/>
        <v>895.08999999999992</v>
      </c>
      <c r="AO86" s="417">
        <f t="shared" si="31"/>
        <v>802.4</v>
      </c>
      <c r="AP86" s="318">
        <f t="shared" si="32"/>
        <v>1241.3907262739199</v>
      </c>
      <c r="AQ86" s="318">
        <f t="shared" si="33"/>
        <v>1021.3277526397861</v>
      </c>
    </row>
    <row r="87" spans="1:45" s="417" customFormat="1" ht="81.599999999999994" customHeight="1">
      <c r="A87" s="684"/>
      <c r="B87" s="15" t="s">
        <v>96</v>
      </c>
      <c r="C87" s="16" t="s">
        <v>403</v>
      </c>
      <c r="D87" s="316">
        <v>222</v>
      </c>
      <c r="E87" s="15" t="s">
        <v>88</v>
      </c>
      <c r="F87" s="300">
        <v>1</v>
      </c>
      <c r="G87" s="300"/>
      <c r="H87" s="300"/>
      <c r="I87" s="302">
        <v>0</v>
      </c>
      <c r="J87" s="302"/>
      <c r="K87" s="302"/>
      <c r="L87" s="300">
        <v>1</v>
      </c>
      <c r="M87" s="300"/>
      <c r="N87" s="300"/>
      <c r="O87" s="300"/>
      <c r="P87" s="299">
        <v>1</v>
      </c>
      <c r="Q87" s="299"/>
      <c r="R87" s="299"/>
      <c r="S87" s="299"/>
      <c r="T87" s="301" t="s">
        <v>429</v>
      </c>
      <c r="U87" s="301"/>
      <c r="V87" s="301"/>
      <c r="W87" s="336">
        <f t="shared" si="24"/>
        <v>435.2</v>
      </c>
      <c r="X87" s="298">
        <v>327</v>
      </c>
      <c r="Y87" s="298"/>
      <c r="Z87" s="298">
        <v>98.8</v>
      </c>
      <c r="AA87" s="297">
        <v>3.4000000000000004</v>
      </c>
      <c r="AB87" s="303">
        <v>2.2000000000000002</v>
      </c>
      <c r="AC87" s="303">
        <v>0</v>
      </c>
      <c r="AD87" s="303"/>
      <c r="AE87" s="303">
        <v>1.2</v>
      </c>
      <c r="AF87" s="303"/>
      <c r="AG87" s="297">
        <v>6</v>
      </c>
      <c r="AH87" s="303">
        <v>6</v>
      </c>
      <c r="AI87" s="303"/>
      <c r="AJ87" s="303"/>
      <c r="AK87" s="337">
        <v>609.20000000000005</v>
      </c>
      <c r="AL87" s="408"/>
      <c r="AN87" s="417">
        <f t="shared" si="30"/>
        <v>435.2</v>
      </c>
      <c r="AO87" s="417">
        <f t="shared" si="31"/>
        <v>425.8</v>
      </c>
      <c r="AP87" s="318">
        <f t="shared" si="32"/>
        <v>603.57421496655081</v>
      </c>
      <c r="AQ87" s="318">
        <f t="shared" si="33"/>
        <v>541.97576903541994</v>
      </c>
    </row>
    <row r="88" spans="1:45" s="417" customFormat="1" ht="42.6" customHeight="1">
      <c r="A88" s="684"/>
      <c r="B88" s="15" t="s">
        <v>97</v>
      </c>
      <c r="C88" s="16" t="s">
        <v>404</v>
      </c>
      <c r="D88" s="316">
        <v>348</v>
      </c>
      <c r="E88" s="15" t="s">
        <v>15</v>
      </c>
      <c r="F88" s="300">
        <v>1</v>
      </c>
      <c r="G88" s="300"/>
      <c r="H88" s="300"/>
      <c r="I88" s="302">
        <v>0.5</v>
      </c>
      <c r="J88" s="302"/>
      <c r="K88" s="302"/>
      <c r="L88" s="300">
        <v>1</v>
      </c>
      <c r="M88" s="300"/>
      <c r="N88" s="300"/>
      <c r="O88" s="300">
        <v>0.5</v>
      </c>
      <c r="P88" s="299">
        <v>1</v>
      </c>
      <c r="Q88" s="299"/>
      <c r="R88" s="299"/>
      <c r="S88" s="299">
        <v>1</v>
      </c>
      <c r="T88" s="301" t="s">
        <v>429</v>
      </c>
      <c r="U88" s="301"/>
      <c r="V88" s="301"/>
      <c r="W88" s="336">
        <f t="shared" si="24"/>
        <v>483.27</v>
      </c>
      <c r="X88" s="298">
        <v>278.40999999999997</v>
      </c>
      <c r="Y88" s="298">
        <v>62.59</v>
      </c>
      <c r="Z88" s="298">
        <v>103</v>
      </c>
      <c r="AA88" s="297">
        <v>36.769999999999996</v>
      </c>
      <c r="AB88" s="303"/>
      <c r="AC88" s="303">
        <v>30.47</v>
      </c>
      <c r="AD88" s="303"/>
      <c r="AE88" s="303">
        <v>6.3</v>
      </c>
      <c r="AF88" s="303"/>
      <c r="AG88" s="297">
        <v>2.5</v>
      </c>
      <c r="AH88" s="303">
        <v>2.5</v>
      </c>
      <c r="AI88" s="303"/>
      <c r="AJ88" s="303"/>
      <c r="AK88" s="337">
        <v>697.7</v>
      </c>
      <c r="AL88" s="408"/>
      <c r="AN88" s="417">
        <f t="shared" si="30"/>
        <v>483.27</v>
      </c>
      <c r="AO88" s="417">
        <f t="shared" si="31"/>
        <v>444</v>
      </c>
      <c r="AP88" s="318">
        <f t="shared" si="32"/>
        <v>670.24198269045269</v>
      </c>
      <c r="AQ88" s="318">
        <f t="shared" si="33"/>
        <v>565.14147828024056</v>
      </c>
    </row>
    <row r="89" spans="1:45" s="417" customFormat="1" ht="47.4" customHeight="1">
      <c r="A89" s="684"/>
      <c r="B89" s="15" t="s">
        <v>98</v>
      </c>
      <c r="C89" s="16" t="s">
        <v>405</v>
      </c>
      <c r="D89" s="316">
        <v>115</v>
      </c>
      <c r="E89" s="15" t="s">
        <v>15</v>
      </c>
      <c r="F89" s="300">
        <v>1</v>
      </c>
      <c r="G89" s="300"/>
      <c r="H89" s="300"/>
      <c r="I89" s="302">
        <v>0.5</v>
      </c>
      <c r="J89" s="302"/>
      <c r="K89" s="302"/>
      <c r="L89" s="300">
        <v>0.5</v>
      </c>
      <c r="M89" s="300"/>
      <c r="N89" s="300"/>
      <c r="O89" s="300">
        <v>0.25</v>
      </c>
      <c r="P89" s="299"/>
      <c r="Q89" s="299"/>
      <c r="R89" s="299"/>
      <c r="S89" s="299"/>
      <c r="T89" s="301" t="s">
        <v>430</v>
      </c>
      <c r="U89" s="301"/>
      <c r="V89" s="301"/>
      <c r="W89" s="336">
        <f t="shared" si="24"/>
        <v>244.20000000000002</v>
      </c>
      <c r="X89" s="298">
        <v>184.4</v>
      </c>
      <c r="Y89" s="298"/>
      <c r="Z89" s="298">
        <v>55.7</v>
      </c>
      <c r="AA89" s="297">
        <v>1.2</v>
      </c>
      <c r="AB89" s="303"/>
      <c r="AC89" s="303">
        <v>0</v>
      </c>
      <c r="AD89" s="303"/>
      <c r="AE89" s="303">
        <v>1.2</v>
      </c>
      <c r="AF89" s="303"/>
      <c r="AG89" s="297">
        <v>2.9000000000000004</v>
      </c>
      <c r="AH89" s="303">
        <v>2.2000000000000002</v>
      </c>
      <c r="AI89" s="303"/>
      <c r="AJ89" s="303">
        <v>0.7</v>
      </c>
      <c r="AK89" s="337">
        <v>334.1</v>
      </c>
      <c r="AL89" s="429" t="s">
        <v>963</v>
      </c>
      <c r="AN89" s="417">
        <f t="shared" si="30"/>
        <v>244.20000000000002</v>
      </c>
      <c r="AO89" s="417">
        <f t="shared" si="31"/>
        <v>240.10000000000002</v>
      </c>
      <c r="AP89" s="318">
        <f t="shared" si="32"/>
        <v>338.67836235025675</v>
      </c>
      <c r="AQ89" s="318">
        <f t="shared" si="33"/>
        <v>305.6091642682112</v>
      </c>
    </row>
    <row r="90" spans="1:45" s="417" customFormat="1" ht="54.6" customHeight="1">
      <c r="A90" s="684"/>
      <c r="B90" s="15" t="s">
        <v>99</v>
      </c>
      <c r="C90" s="16" t="s">
        <v>406</v>
      </c>
      <c r="D90" s="316">
        <v>293</v>
      </c>
      <c r="E90" s="15" t="s">
        <v>15</v>
      </c>
      <c r="F90" s="300">
        <v>1</v>
      </c>
      <c r="G90" s="300"/>
      <c r="H90" s="300"/>
      <c r="I90" s="302">
        <v>0.5</v>
      </c>
      <c r="J90" s="302"/>
      <c r="K90" s="302"/>
      <c r="L90" s="300">
        <v>1</v>
      </c>
      <c r="M90" s="300"/>
      <c r="N90" s="300"/>
      <c r="O90" s="300">
        <v>0.25</v>
      </c>
      <c r="P90" s="299">
        <v>1</v>
      </c>
      <c r="Q90" s="299"/>
      <c r="R90" s="299"/>
      <c r="S90" s="299"/>
      <c r="T90" s="301" t="s">
        <v>429</v>
      </c>
      <c r="U90" s="301"/>
      <c r="V90" s="301"/>
      <c r="W90" s="336">
        <f t="shared" si="24"/>
        <v>542.46999999999991</v>
      </c>
      <c r="X90" s="298">
        <v>377.5</v>
      </c>
      <c r="Y90" s="298"/>
      <c r="Z90" s="298">
        <v>114</v>
      </c>
      <c r="AA90" s="297">
        <v>46.569999999999993</v>
      </c>
      <c r="AB90" s="303">
        <v>4.3</v>
      </c>
      <c r="AC90" s="303">
        <v>35.97</v>
      </c>
      <c r="AD90" s="303"/>
      <c r="AE90" s="303">
        <v>6.3</v>
      </c>
      <c r="AF90" s="303"/>
      <c r="AG90" s="297">
        <v>4.4000000000000004</v>
      </c>
      <c r="AH90" s="303">
        <v>4.4000000000000004</v>
      </c>
      <c r="AI90" s="303"/>
      <c r="AJ90" s="303"/>
      <c r="AK90" s="337">
        <v>763.9</v>
      </c>
      <c r="AL90" s="408"/>
      <c r="AN90" s="417">
        <f t="shared" si="30"/>
        <v>542.46999999999991</v>
      </c>
      <c r="AO90" s="417">
        <f t="shared" si="31"/>
        <v>491.5</v>
      </c>
      <c r="AP90" s="318">
        <f t="shared" si="32"/>
        <v>752.34582810869676</v>
      </c>
      <c r="AQ90" s="318">
        <f t="shared" si="33"/>
        <v>625.60143372688799</v>
      </c>
    </row>
    <row r="91" spans="1:45" s="417" customFormat="1" ht="52.2" customHeight="1">
      <c r="A91" s="684"/>
      <c r="B91" s="15" t="s">
        <v>100</v>
      </c>
      <c r="C91" s="16" t="s">
        <v>407</v>
      </c>
      <c r="D91" s="316">
        <v>137</v>
      </c>
      <c r="E91" s="15" t="s">
        <v>15</v>
      </c>
      <c r="F91" s="300">
        <v>1</v>
      </c>
      <c r="G91" s="300"/>
      <c r="H91" s="300"/>
      <c r="I91" s="302">
        <v>0.5</v>
      </c>
      <c r="J91" s="302"/>
      <c r="K91" s="302"/>
      <c r="L91" s="300">
        <v>1</v>
      </c>
      <c r="M91" s="300"/>
      <c r="N91" s="300"/>
      <c r="O91" s="300">
        <v>0.25</v>
      </c>
      <c r="P91" s="299">
        <v>1</v>
      </c>
      <c r="Q91" s="299"/>
      <c r="R91" s="299"/>
      <c r="S91" s="299"/>
      <c r="T91" s="301" t="s">
        <v>429</v>
      </c>
      <c r="U91" s="301"/>
      <c r="V91" s="301"/>
      <c r="W91" s="336">
        <f t="shared" si="24"/>
        <v>366.59999999999997</v>
      </c>
      <c r="X91" s="298">
        <v>276.39999999999998</v>
      </c>
      <c r="Y91" s="298"/>
      <c r="Z91" s="298">
        <v>83.5</v>
      </c>
      <c r="AA91" s="297">
        <v>5.5</v>
      </c>
      <c r="AB91" s="303">
        <v>4.3</v>
      </c>
      <c r="AC91" s="303">
        <v>0</v>
      </c>
      <c r="AD91" s="303"/>
      <c r="AE91" s="303">
        <v>1.2</v>
      </c>
      <c r="AF91" s="303"/>
      <c r="AG91" s="297">
        <v>1.2</v>
      </c>
      <c r="AH91" s="303">
        <v>1.2</v>
      </c>
      <c r="AI91" s="303"/>
      <c r="AJ91" s="303"/>
      <c r="AK91" s="337">
        <v>546.1</v>
      </c>
      <c r="AL91" s="408"/>
      <c r="AN91" s="417">
        <f t="shared" si="30"/>
        <v>366.59999999999997</v>
      </c>
      <c r="AO91" s="417">
        <f t="shared" si="31"/>
        <v>359.9</v>
      </c>
      <c r="AP91" s="318">
        <f t="shared" si="32"/>
        <v>508.43361030959909</v>
      </c>
      <c r="AQ91" s="318">
        <f t="shared" si="33"/>
        <v>458.09553611049228</v>
      </c>
    </row>
    <row r="92" spans="1:45" s="417" customFormat="1" ht="40.950000000000003" customHeight="1">
      <c r="A92" s="684"/>
      <c r="B92" s="15" t="s">
        <v>101</v>
      </c>
      <c r="C92" s="16" t="s">
        <v>408</v>
      </c>
      <c r="D92" s="316">
        <v>245</v>
      </c>
      <c r="E92" s="15" t="s">
        <v>15</v>
      </c>
      <c r="F92" s="300">
        <v>1</v>
      </c>
      <c r="G92" s="300"/>
      <c r="H92" s="300"/>
      <c r="I92" s="300">
        <v>0.5</v>
      </c>
      <c r="J92" s="300"/>
      <c r="K92" s="300"/>
      <c r="L92" s="305">
        <v>1</v>
      </c>
      <c r="M92" s="305"/>
      <c r="N92" s="305"/>
      <c r="O92" s="305">
        <v>0.25</v>
      </c>
      <c r="P92" s="299">
        <v>1</v>
      </c>
      <c r="Q92" s="307"/>
      <c r="R92" s="307"/>
      <c r="S92" s="307"/>
      <c r="T92" s="301" t="s">
        <v>429</v>
      </c>
      <c r="U92" s="306"/>
      <c r="V92" s="306"/>
      <c r="W92" s="336">
        <f t="shared" si="24"/>
        <v>522.5100000000001</v>
      </c>
      <c r="X92" s="298">
        <v>373.6</v>
      </c>
      <c r="Y92" s="298"/>
      <c r="Z92" s="298">
        <v>112.8</v>
      </c>
      <c r="AA92" s="297">
        <v>31.01</v>
      </c>
      <c r="AB92" s="297">
        <v>4.3</v>
      </c>
      <c r="AC92" s="303">
        <v>20.41</v>
      </c>
      <c r="AD92" s="297"/>
      <c r="AE92" s="303">
        <v>6.3</v>
      </c>
      <c r="AF92" s="297"/>
      <c r="AG92" s="297">
        <v>5.0999999999999996</v>
      </c>
      <c r="AH92" s="303">
        <v>5.0999999999999996</v>
      </c>
      <c r="AI92" s="297"/>
      <c r="AJ92" s="297"/>
      <c r="AK92" s="337">
        <v>733.3</v>
      </c>
      <c r="AL92" s="406"/>
      <c r="AN92" s="417">
        <f t="shared" si="30"/>
        <v>522.5100000000001</v>
      </c>
      <c r="AO92" s="417">
        <f t="shared" si="31"/>
        <v>486.40000000000003</v>
      </c>
      <c r="AP92" s="318">
        <f t="shared" si="32"/>
        <v>724.66351806565388</v>
      </c>
      <c r="AQ92" s="318">
        <f t="shared" si="33"/>
        <v>619.10994377366899</v>
      </c>
    </row>
    <row r="93" spans="1:45" s="417" customFormat="1">
      <c r="A93" s="684"/>
      <c r="B93" s="15" t="s">
        <v>102</v>
      </c>
      <c r="C93" s="16" t="s">
        <v>409</v>
      </c>
      <c r="D93" s="316">
        <v>253</v>
      </c>
      <c r="E93" s="15" t="s">
        <v>15</v>
      </c>
      <c r="F93" s="305">
        <v>1</v>
      </c>
      <c r="G93" s="305"/>
      <c r="H93" s="305"/>
      <c r="I93" s="305">
        <v>0.5</v>
      </c>
      <c r="J93" s="305"/>
      <c r="K93" s="305"/>
      <c r="L93" s="305">
        <v>0.25</v>
      </c>
      <c r="M93" s="305"/>
      <c r="N93" s="305"/>
      <c r="O93" s="305">
        <v>0.5</v>
      </c>
      <c r="P93" s="309"/>
      <c r="Q93" s="307"/>
      <c r="R93" s="307"/>
      <c r="S93" s="307">
        <v>1</v>
      </c>
      <c r="T93" s="301" t="s">
        <v>430</v>
      </c>
      <c r="U93" s="306"/>
      <c r="V93" s="306"/>
      <c r="W93" s="336">
        <f t="shared" si="24"/>
        <v>176.81000000000003</v>
      </c>
      <c r="X93" s="308">
        <v>39.4</v>
      </c>
      <c r="Y93" s="308">
        <v>90.5</v>
      </c>
      <c r="Z93" s="298">
        <v>39.200000000000003</v>
      </c>
      <c r="AA93" s="297">
        <v>6.41</v>
      </c>
      <c r="AB93" s="304">
        <v>4.3</v>
      </c>
      <c r="AC93" s="303">
        <v>0.91</v>
      </c>
      <c r="AD93" s="304"/>
      <c r="AE93" s="303">
        <v>1.2</v>
      </c>
      <c r="AF93" s="304"/>
      <c r="AG93" s="297">
        <v>1.3</v>
      </c>
      <c r="AH93" s="303">
        <v>1.3</v>
      </c>
      <c r="AI93" s="304"/>
      <c r="AJ93" s="304"/>
      <c r="AK93" s="342">
        <v>350.8</v>
      </c>
      <c r="AL93" s="497" t="s">
        <v>963</v>
      </c>
      <c r="AN93" s="417">
        <f t="shared" si="30"/>
        <v>176.81000000000003</v>
      </c>
      <c r="AO93" s="417">
        <f t="shared" si="31"/>
        <v>169.10000000000002</v>
      </c>
      <c r="AP93" s="318">
        <f t="shared" si="32"/>
        <v>245.21589372296847</v>
      </c>
      <c r="AQ93" s="318">
        <f t="shared" si="33"/>
        <v>215.23744139006465</v>
      </c>
    </row>
    <row r="94" spans="1:45" s="420" customFormat="1">
      <c r="A94" s="601">
        <v>17</v>
      </c>
      <c r="B94" s="12" t="s">
        <v>10</v>
      </c>
      <c r="C94" s="12"/>
      <c r="D94" s="3">
        <f>SUM(D77:D93)</f>
        <v>4279</v>
      </c>
      <c r="E94" s="12"/>
      <c r="F94" s="418">
        <f>SUM(F77:F93)</f>
        <v>17</v>
      </c>
      <c r="G94" s="418">
        <f t="shared" ref="G94:AK94" si="34">SUM(G77:G93)</f>
        <v>1.25</v>
      </c>
      <c r="H94" s="418">
        <f t="shared" si="34"/>
        <v>0</v>
      </c>
      <c r="I94" s="418">
        <f t="shared" si="34"/>
        <v>9</v>
      </c>
      <c r="J94" s="418">
        <f t="shared" si="34"/>
        <v>1</v>
      </c>
      <c r="K94" s="418">
        <f t="shared" si="34"/>
        <v>0</v>
      </c>
      <c r="L94" s="418">
        <f t="shared" si="34"/>
        <v>13.25</v>
      </c>
      <c r="M94" s="418">
        <f t="shared" si="34"/>
        <v>1.25</v>
      </c>
      <c r="N94" s="418">
        <f t="shared" si="34"/>
        <v>0</v>
      </c>
      <c r="O94" s="418">
        <f t="shared" si="34"/>
        <v>6.75</v>
      </c>
      <c r="P94" s="419">
        <f t="shared" si="34"/>
        <v>12</v>
      </c>
      <c r="Q94" s="419">
        <f t="shared" si="34"/>
        <v>1</v>
      </c>
      <c r="R94" s="419">
        <f t="shared" si="34"/>
        <v>0</v>
      </c>
      <c r="S94" s="419">
        <f t="shared" si="34"/>
        <v>6</v>
      </c>
      <c r="T94" s="419">
        <f t="shared" si="34"/>
        <v>0</v>
      </c>
      <c r="U94" s="419">
        <f t="shared" si="34"/>
        <v>0</v>
      </c>
      <c r="V94" s="419">
        <f t="shared" si="34"/>
        <v>0</v>
      </c>
      <c r="W94" s="418">
        <f t="shared" si="34"/>
        <v>7713.2</v>
      </c>
      <c r="X94" s="418">
        <f t="shared" si="34"/>
        <v>4770.41</v>
      </c>
      <c r="Y94" s="418">
        <f t="shared" si="34"/>
        <v>745.99000000000012</v>
      </c>
      <c r="Z94" s="418">
        <f t="shared" si="34"/>
        <v>1666</v>
      </c>
      <c r="AA94" s="418">
        <f t="shared" si="34"/>
        <v>426.09999999999997</v>
      </c>
      <c r="AB94" s="418">
        <f t="shared" si="34"/>
        <v>47.399999999999991</v>
      </c>
      <c r="AC94" s="418">
        <f t="shared" si="34"/>
        <v>317.50000000000011</v>
      </c>
      <c r="AD94" s="418">
        <f t="shared" si="34"/>
        <v>0</v>
      </c>
      <c r="AE94" s="418">
        <f t="shared" si="34"/>
        <v>61.2</v>
      </c>
      <c r="AF94" s="418">
        <f t="shared" si="34"/>
        <v>0</v>
      </c>
      <c r="AG94" s="418">
        <f t="shared" si="34"/>
        <v>104.7</v>
      </c>
      <c r="AH94" s="418">
        <f t="shared" si="34"/>
        <v>58.2</v>
      </c>
      <c r="AI94" s="418">
        <f t="shared" si="34"/>
        <v>0</v>
      </c>
      <c r="AJ94" s="418">
        <f t="shared" si="34"/>
        <v>46.500000000000007</v>
      </c>
      <c r="AK94" s="418">
        <f t="shared" si="34"/>
        <v>11524.799999999997</v>
      </c>
      <c r="AL94" s="429"/>
      <c r="AN94" s="418">
        <f>SUM(AN77:AN93)</f>
        <v>7713.2</v>
      </c>
      <c r="AO94" s="418">
        <f>SUM(AO77:AO93)</f>
        <v>7182.4000000000005</v>
      </c>
      <c r="AP94" s="418">
        <f>'[1]Залегощенская ЦРБ'!$K$90</f>
        <v>10697.3544</v>
      </c>
      <c r="AQ94" s="418">
        <f>'[1]Залегощенская ЦРБ'!$K$11</f>
        <v>9142.0544000000009</v>
      </c>
      <c r="AR94" s="420" t="e">
        <f>AP94-AP77-AP78-AP79-AP80-AP81-AP82-#REF!-AP83-AP84-AP85-AP86-AP87-AP88-AP89-AP90-AP91-#REF!-AP92-AP93</f>
        <v>#REF!</v>
      </c>
      <c r="AS94" s="420" t="e">
        <f>AQ94-AQ77-AQ78-AQ79-AQ80-AQ81-AQ82-#REF!-AQ83-AQ84-AQ85-AQ86-AQ87-AQ88-AQ89-AQ90-AQ91-#REF!-AQ92-AQ93</f>
        <v>#REF!</v>
      </c>
    </row>
    <row r="95" spans="1:45" s="435" customFormat="1" ht="109.2">
      <c r="A95" s="685" t="s">
        <v>361</v>
      </c>
      <c r="B95" s="313" t="s">
        <v>103</v>
      </c>
      <c r="C95" s="510" t="s">
        <v>821</v>
      </c>
      <c r="D95" s="511">
        <v>300</v>
      </c>
      <c r="E95" s="15" t="s">
        <v>15</v>
      </c>
      <c r="F95" s="463">
        <v>1</v>
      </c>
      <c r="G95" s="554"/>
      <c r="H95" s="561"/>
      <c r="I95" s="556">
        <v>0.25</v>
      </c>
      <c r="J95" s="556"/>
      <c r="K95" s="556">
        <v>0.25</v>
      </c>
      <c r="L95" s="463">
        <v>1</v>
      </c>
      <c r="M95" s="554"/>
      <c r="N95" s="561"/>
      <c r="O95" s="561">
        <v>0.5</v>
      </c>
      <c r="P95" s="463">
        <v>1</v>
      </c>
      <c r="Q95" s="554"/>
      <c r="R95" s="558"/>
      <c r="S95" s="558">
        <v>1</v>
      </c>
      <c r="T95" s="558" t="s">
        <v>429</v>
      </c>
      <c r="U95" s="558"/>
      <c r="V95" s="558"/>
      <c r="W95" s="559">
        <v>772.35400000000004</v>
      </c>
      <c r="X95" s="560">
        <v>429.6</v>
      </c>
      <c r="Y95" s="560">
        <v>97.4</v>
      </c>
      <c r="Z95" s="560">
        <v>159.154</v>
      </c>
      <c r="AA95" s="559">
        <v>79.2</v>
      </c>
      <c r="AB95" s="557">
        <v>6.5</v>
      </c>
      <c r="AC95" s="557">
        <v>53.400000000000006</v>
      </c>
      <c r="AD95" s="557"/>
      <c r="AE95" s="557">
        <v>19.3</v>
      </c>
      <c r="AF95" s="557"/>
      <c r="AG95" s="559">
        <v>7</v>
      </c>
      <c r="AH95" s="557">
        <v>7</v>
      </c>
      <c r="AI95" s="557"/>
      <c r="AJ95" s="557"/>
      <c r="AK95" s="343">
        <v>868.69999999999993</v>
      </c>
      <c r="AL95" s="434"/>
      <c r="AN95" s="435">
        <f t="shared" ref="AN95:AN101" si="35">W95</f>
        <v>772.35400000000004</v>
      </c>
      <c r="AO95" s="435">
        <f t="shared" ref="AO95:AO101" si="36">X95+Y95+Z95</f>
        <v>686.154</v>
      </c>
      <c r="AP95" s="434">
        <f t="shared" ref="AP95:AP101" si="37">$AP$105*(AN95/$AN$105)</f>
        <v>855.31186011981561</v>
      </c>
      <c r="AQ95" s="434">
        <f t="shared" ref="AQ95:AQ101" si="38">$AQ$105*(AO95/$AO$105)</f>
        <v>736.33519675203024</v>
      </c>
    </row>
    <row r="96" spans="1:45" s="435" customFormat="1" ht="109.2">
      <c r="A96" s="686"/>
      <c r="B96" s="313" t="s">
        <v>104</v>
      </c>
      <c r="C96" s="510" t="s">
        <v>821</v>
      </c>
      <c r="D96" s="512">
        <v>303</v>
      </c>
      <c r="E96" s="15" t="s">
        <v>15</v>
      </c>
      <c r="F96" s="555">
        <v>1</v>
      </c>
      <c r="G96" s="553"/>
      <c r="H96" s="561"/>
      <c r="I96" s="556">
        <v>0.25</v>
      </c>
      <c r="J96" s="556"/>
      <c r="K96" s="556">
        <v>0.25</v>
      </c>
      <c r="L96" s="555">
        <v>1</v>
      </c>
      <c r="M96" s="553"/>
      <c r="N96" s="561"/>
      <c r="O96" s="561"/>
      <c r="P96" s="555">
        <v>1</v>
      </c>
      <c r="Q96" s="553"/>
      <c r="R96" s="558"/>
      <c r="S96" s="558"/>
      <c r="T96" s="558" t="s">
        <v>429</v>
      </c>
      <c r="U96" s="558"/>
      <c r="V96" s="558"/>
      <c r="W96" s="559">
        <v>622.63920000000007</v>
      </c>
      <c r="X96" s="560">
        <v>429.6</v>
      </c>
      <c r="Y96" s="560"/>
      <c r="Z96" s="560">
        <v>129.73920000000001</v>
      </c>
      <c r="AA96" s="559">
        <v>58.099999999999994</v>
      </c>
      <c r="AB96" s="557">
        <v>6.5</v>
      </c>
      <c r="AC96" s="557">
        <v>32.4</v>
      </c>
      <c r="AD96" s="557"/>
      <c r="AE96" s="557">
        <v>19.2</v>
      </c>
      <c r="AF96" s="557"/>
      <c r="AG96" s="559">
        <v>5.2</v>
      </c>
      <c r="AH96" s="557">
        <v>5.2</v>
      </c>
      <c r="AI96" s="557"/>
      <c r="AJ96" s="557"/>
      <c r="AK96" s="332">
        <v>695.4</v>
      </c>
      <c r="AL96" s="434"/>
      <c r="AN96" s="435">
        <f t="shared" si="35"/>
        <v>622.63920000000007</v>
      </c>
      <c r="AO96" s="435">
        <f t="shared" si="36"/>
        <v>559.33920000000001</v>
      </c>
      <c r="AP96" s="434">
        <f t="shared" si="37"/>
        <v>689.51632584995207</v>
      </c>
      <c r="AQ96" s="434">
        <f t="shared" si="38"/>
        <v>600.24592129918824</v>
      </c>
    </row>
    <row r="97" spans="1:45" s="435" customFormat="1" ht="62.4">
      <c r="A97" s="686"/>
      <c r="B97" s="313" t="s">
        <v>105</v>
      </c>
      <c r="C97" s="510" t="s">
        <v>822</v>
      </c>
      <c r="D97" s="512">
        <v>281</v>
      </c>
      <c r="E97" s="313" t="s">
        <v>18</v>
      </c>
      <c r="F97" s="553"/>
      <c r="G97" s="555">
        <v>1</v>
      </c>
      <c r="H97" s="561"/>
      <c r="I97" s="556">
        <v>0.25</v>
      </c>
      <c r="J97" s="556"/>
      <c r="K97" s="556">
        <v>0.25</v>
      </c>
      <c r="L97" s="553"/>
      <c r="M97" s="555">
        <v>1</v>
      </c>
      <c r="N97" s="561"/>
      <c r="O97" s="561">
        <v>0.5</v>
      </c>
      <c r="P97" s="553"/>
      <c r="Q97" s="555">
        <v>1</v>
      </c>
      <c r="R97" s="558"/>
      <c r="S97" s="558">
        <v>1</v>
      </c>
      <c r="T97" s="558"/>
      <c r="U97" s="558" t="s">
        <v>429</v>
      </c>
      <c r="V97" s="558"/>
      <c r="W97" s="559">
        <v>732.52660000000003</v>
      </c>
      <c r="X97" s="560">
        <v>429.6</v>
      </c>
      <c r="Y97" s="560">
        <v>48.7</v>
      </c>
      <c r="Z97" s="560">
        <v>144.44659999999999</v>
      </c>
      <c r="AA97" s="559">
        <v>99.58</v>
      </c>
      <c r="AB97" s="557">
        <v>6.5</v>
      </c>
      <c r="AC97" s="557">
        <v>92.28</v>
      </c>
      <c r="AD97" s="557"/>
      <c r="AE97" s="557">
        <v>0.8</v>
      </c>
      <c r="AF97" s="557"/>
      <c r="AG97" s="559">
        <v>10.199999999999999</v>
      </c>
      <c r="AH97" s="557">
        <v>10.199999999999999</v>
      </c>
      <c r="AI97" s="557"/>
      <c r="AJ97" s="557"/>
      <c r="AK97" s="332">
        <v>828.8</v>
      </c>
      <c r="AL97" s="434"/>
      <c r="AN97" s="435">
        <f t="shared" si="35"/>
        <v>732.52660000000003</v>
      </c>
      <c r="AO97" s="435">
        <f t="shared" si="36"/>
        <v>622.74659999999994</v>
      </c>
      <c r="AP97" s="434">
        <f t="shared" si="37"/>
        <v>811.20663430660568</v>
      </c>
      <c r="AQ97" s="434">
        <f t="shared" si="38"/>
        <v>668.29055902560913</v>
      </c>
    </row>
    <row r="98" spans="1:45" s="435" customFormat="1" ht="109.2">
      <c r="A98" s="686"/>
      <c r="B98" s="313" t="s">
        <v>106</v>
      </c>
      <c r="C98" s="510" t="s">
        <v>823</v>
      </c>
      <c r="D98" s="512">
        <v>315</v>
      </c>
      <c r="E98" s="313" t="s">
        <v>18</v>
      </c>
      <c r="F98" s="553"/>
      <c r="G98" s="555">
        <v>1</v>
      </c>
      <c r="H98" s="561"/>
      <c r="I98" s="556">
        <v>0.25</v>
      </c>
      <c r="J98" s="556"/>
      <c r="K98" s="556">
        <v>0.25</v>
      </c>
      <c r="L98" s="553"/>
      <c r="M98" s="555">
        <v>1</v>
      </c>
      <c r="N98" s="561"/>
      <c r="O98" s="561"/>
      <c r="P98" s="553"/>
      <c r="Q98" s="555">
        <v>1</v>
      </c>
      <c r="R98" s="558"/>
      <c r="S98" s="563"/>
      <c r="T98" s="558"/>
      <c r="U98" s="558" t="s">
        <v>429</v>
      </c>
      <c r="V98" s="558"/>
      <c r="W98" s="559">
        <v>648.25919999999996</v>
      </c>
      <c r="X98" s="560">
        <v>429.6</v>
      </c>
      <c r="Y98" s="560"/>
      <c r="Z98" s="560">
        <v>129.73920000000001</v>
      </c>
      <c r="AA98" s="559">
        <v>77.52000000000001</v>
      </c>
      <c r="AB98" s="557"/>
      <c r="AC98" s="557">
        <v>76.320000000000007</v>
      </c>
      <c r="AD98" s="557"/>
      <c r="AE98" s="557">
        <v>1.2</v>
      </c>
      <c r="AF98" s="557"/>
      <c r="AG98" s="559">
        <v>11.4</v>
      </c>
      <c r="AH98" s="557">
        <v>0.9</v>
      </c>
      <c r="AI98" s="557"/>
      <c r="AJ98" s="557">
        <v>10.5</v>
      </c>
      <c r="AK98" s="332">
        <v>721.09999999999991</v>
      </c>
      <c r="AL98" s="434"/>
      <c r="AN98" s="435">
        <f t="shared" si="35"/>
        <v>648.25919999999996</v>
      </c>
      <c r="AO98" s="435">
        <f t="shared" si="36"/>
        <v>559.33920000000001</v>
      </c>
      <c r="AP98" s="434">
        <f t="shared" si="37"/>
        <v>717.88814739327245</v>
      </c>
      <c r="AQ98" s="434">
        <f t="shared" si="38"/>
        <v>600.24592129918824</v>
      </c>
    </row>
    <row r="99" spans="1:45" s="435" customFormat="1" ht="62.4">
      <c r="A99" s="686"/>
      <c r="B99" s="313" t="s">
        <v>107</v>
      </c>
      <c r="C99" s="510" t="s">
        <v>824</v>
      </c>
      <c r="D99" s="511">
        <v>146</v>
      </c>
      <c r="E99" s="15" t="s">
        <v>15</v>
      </c>
      <c r="F99" s="463">
        <v>1</v>
      </c>
      <c r="G99" s="553"/>
      <c r="H99" s="561"/>
      <c r="I99" s="556">
        <v>0.25</v>
      </c>
      <c r="J99" s="556"/>
      <c r="K99" s="556"/>
      <c r="L99" s="463">
        <v>1</v>
      </c>
      <c r="M99" s="553"/>
      <c r="N99" s="561"/>
      <c r="O99" s="561"/>
      <c r="P99" s="463">
        <v>1</v>
      </c>
      <c r="Q99" s="553"/>
      <c r="R99" s="558"/>
      <c r="S99" s="558"/>
      <c r="T99" s="558" t="s">
        <v>429</v>
      </c>
      <c r="U99" s="558"/>
      <c r="V99" s="558"/>
      <c r="W99" s="559">
        <v>616.25919999999996</v>
      </c>
      <c r="X99" s="560">
        <v>429.6</v>
      </c>
      <c r="Y99" s="560"/>
      <c r="Z99" s="560">
        <v>129.73920000000001</v>
      </c>
      <c r="AA99" s="559">
        <v>52.42</v>
      </c>
      <c r="AB99" s="557"/>
      <c r="AC99" s="557">
        <v>33.120000000000005</v>
      </c>
      <c r="AD99" s="557"/>
      <c r="AE99" s="557">
        <v>19.3</v>
      </c>
      <c r="AF99" s="557"/>
      <c r="AG99" s="559">
        <v>4.5</v>
      </c>
      <c r="AH99" s="557">
        <v>4.5</v>
      </c>
      <c r="AI99" s="557"/>
      <c r="AJ99" s="557"/>
      <c r="AK99" s="332">
        <v>689.09999999999991</v>
      </c>
      <c r="AL99" s="434"/>
      <c r="AN99" s="435">
        <f t="shared" si="35"/>
        <v>616.25919999999996</v>
      </c>
      <c r="AO99" s="435">
        <f t="shared" si="36"/>
        <v>559.33920000000001</v>
      </c>
      <c r="AP99" s="434">
        <f t="shared" si="37"/>
        <v>682.45105569201348</v>
      </c>
      <c r="AQ99" s="434">
        <f t="shared" si="38"/>
        <v>600.24592129918824</v>
      </c>
    </row>
    <row r="100" spans="1:45" s="435" customFormat="1" ht="46.8">
      <c r="A100" s="686"/>
      <c r="B100" s="313" t="s">
        <v>108</v>
      </c>
      <c r="C100" s="97" t="s">
        <v>825</v>
      </c>
      <c r="D100" s="511">
        <v>109</v>
      </c>
      <c r="E100" s="15" t="s">
        <v>15</v>
      </c>
      <c r="F100" s="463">
        <v>1</v>
      </c>
      <c r="G100" s="553"/>
      <c r="H100" s="561"/>
      <c r="I100" s="556"/>
      <c r="J100" s="556"/>
      <c r="K100" s="556"/>
      <c r="L100" s="463">
        <v>1</v>
      </c>
      <c r="M100" s="553"/>
      <c r="N100" s="561"/>
      <c r="O100" s="561"/>
      <c r="P100" s="463">
        <v>1</v>
      </c>
      <c r="Q100" s="553"/>
      <c r="R100" s="558"/>
      <c r="S100" s="558"/>
      <c r="T100" s="558" t="s">
        <v>429</v>
      </c>
      <c r="U100" s="558"/>
      <c r="V100" s="558"/>
      <c r="W100" s="559">
        <v>570.39919999999995</v>
      </c>
      <c r="X100" s="560">
        <v>429.6</v>
      </c>
      <c r="Y100" s="560"/>
      <c r="Z100" s="560">
        <v>129.73920000000001</v>
      </c>
      <c r="AA100" s="559">
        <v>8.56</v>
      </c>
      <c r="AB100" s="557">
        <v>6.5</v>
      </c>
      <c r="AC100" s="557">
        <v>1.56</v>
      </c>
      <c r="AD100" s="557"/>
      <c r="AE100" s="557">
        <v>0.5</v>
      </c>
      <c r="AF100" s="557"/>
      <c r="AG100" s="559">
        <v>2.5</v>
      </c>
      <c r="AH100" s="557">
        <v>2.5</v>
      </c>
      <c r="AI100" s="557"/>
      <c r="AJ100" s="557"/>
      <c r="AK100" s="332">
        <v>643.19999999999993</v>
      </c>
      <c r="AL100" s="434"/>
      <c r="AN100" s="435">
        <f t="shared" si="35"/>
        <v>570.39919999999995</v>
      </c>
      <c r="AO100" s="435">
        <f t="shared" si="36"/>
        <v>559.33920000000001</v>
      </c>
      <c r="AP100" s="434">
        <f t="shared" si="37"/>
        <v>631.66527364764681</v>
      </c>
      <c r="AQ100" s="434">
        <f t="shared" si="38"/>
        <v>600.24592129918824</v>
      </c>
    </row>
    <row r="101" spans="1:45" s="435" customFormat="1" ht="78">
      <c r="A101" s="686"/>
      <c r="B101" s="313" t="s">
        <v>109</v>
      </c>
      <c r="C101" s="510" t="s">
        <v>826</v>
      </c>
      <c r="D101" s="511">
        <v>412</v>
      </c>
      <c r="E101" s="15" t="s">
        <v>15</v>
      </c>
      <c r="F101" s="463">
        <v>1</v>
      </c>
      <c r="G101" s="553"/>
      <c r="H101" s="561"/>
      <c r="I101" s="556">
        <v>0.25</v>
      </c>
      <c r="J101" s="556"/>
      <c r="K101" s="556"/>
      <c r="L101" s="463">
        <v>1</v>
      </c>
      <c r="M101" s="553"/>
      <c r="N101" s="561"/>
      <c r="O101" s="561">
        <v>0.25</v>
      </c>
      <c r="P101" s="463">
        <v>1</v>
      </c>
      <c r="Q101" s="553"/>
      <c r="R101" s="558"/>
      <c r="S101" s="558">
        <v>1</v>
      </c>
      <c r="T101" s="558" t="s">
        <v>429</v>
      </c>
      <c r="U101" s="558"/>
      <c r="V101" s="558"/>
      <c r="W101" s="559">
        <v>642.64659999999992</v>
      </c>
      <c r="X101" s="560">
        <v>429.6</v>
      </c>
      <c r="Y101" s="560">
        <v>48.7</v>
      </c>
      <c r="Z101" s="560">
        <v>144.44659999999999</v>
      </c>
      <c r="AA101" s="559">
        <v>6.5</v>
      </c>
      <c r="AB101" s="557"/>
      <c r="AC101" s="557"/>
      <c r="AD101" s="557"/>
      <c r="AE101" s="557">
        <v>6.5</v>
      </c>
      <c r="AF101" s="557"/>
      <c r="AG101" s="559">
        <v>13.399999999999999</v>
      </c>
      <c r="AH101" s="557">
        <v>5.2</v>
      </c>
      <c r="AI101" s="557"/>
      <c r="AJ101" s="557">
        <v>8.1999999999999993</v>
      </c>
      <c r="AK101" s="332">
        <v>738.9</v>
      </c>
      <c r="AL101" s="434"/>
      <c r="AN101" s="435">
        <f t="shared" si="35"/>
        <v>642.64659999999992</v>
      </c>
      <c r="AO101" s="435">
        <f t="shared" si="36"/>
        <v>622.74659999999994</v>
      </c>
      <c r="AP101" s="434">
        <f t="shared" si="37"/>
        <v>711.67270299069457</v>
      </c>
      <c r="AQ101" s="434">
        <f t="shared" si="38"/>
        <v>668.29055902560913</v>
      </c>
    </row>
    <row r="102" spans="1:45" s="435" customFormat="1" ht="27.6">
      <c r="A102" s="686"/>
      <c r="B102" s="313" t="s">
        <v>811</v>
      </c>
      <c r="C102" s="510"/>
      <c r="D102" s="513">
        <v>160</v>
      </c>
      <c r="E102" s="15" t="s">
        <v>15</v>
      </c>
      <c r="F102" s="349">
        <v>0.25</v>
      </c>
      <c r="G102" s="553"/>
      <c r="H102" s="562"/>
      <c r="I102" s="556"/>
      <c r="J102" s="556"/>
      <c r="K102" s="556"/>
      <c r="L102" s="349">
        <v>0.25</v>
      </c>
      <c r="M102" s="553"/>
      <c r="N102" s="562"/>
      <c r="O102" s="562"/>
      <c r="P102" s="552" t="s">
        <v>982</v>
      </c>
      <c r="Q102" s="553"/>
      <c r="R102" s="563"/>
      <c r="S102" s="563"/>
      <c r="T102" s="563" t="s">
        <v>430</v>
      </c>
      <c r="U102" s="563"/>
      <c r="V102" s="563"/>
      <c r="W102" s="560">
        <v>102.7278</v>
      </c>
      <c r="X102" s="560">
        <v>78.900000000000006</v>
      </c>
      <c r="Y102" s="560"/>
      <c r="Z102" s="560">
        <v>23.8278</v>
      </c>
      <c r="AA102" s="560">
        <v>0</v>
      </c>
      <c r="AB102" s="557"/>
      <c r="AC102" s="557"/>
      <c r="AD102" s="557"/>
      <c r="AE102" s="557"/>
      <c r="AF102" s="557"/>
      <c r="AG102" s="560">
        <v>0</v>
      </c>
      <c r="AH102" s="557"/>
      <c r="AI102" s="557"/>
      <c r="AJ102" s="557"/>
      <c r="AK102" s="341">
        <v>102.7</v>
      </c>
      <c r="AL102" s="434"/>
      <c r="AP102" s="434"/>
      <c r="AQ102" s="434"/>
    </row>
    <row r="103" spans="1:45" s="435" customFormat="1" ht="27.6">
      <c r="A103" s="686"/>
      <c r="B103" s="313" t="s">
        <v>956</v>
      </c>
      <c r="C103" s="510"/>
      <c r="D103" s="514">
        <v>206</v>
      </c>
      <c r="E103" s="15" t="s">
        <v>15</v>
      </c>
      <c r="F103" s="356">
        <v>0.25</v>
      </c>
      <c r="G103" s="554"/>
      <c r="H103" s="562"/>
      <c r="I103" s="556">
        <v>0.25</v>
      </c>
      <c r="J103" s="556"/>
      <c r="K103" s="556">
        <v>0.25</v>
      </c>
      <c r="L103" s="356">
        <v>0.25</v>
      </c>
      <c r="M103" s="554"/>
      <c r="N103" s="562"/>
      <c r="O103" s="562">
        <v>0.25</v>
      </c>
      <c r="P103" s="552" t="s">
        <v>982</v>
      </c>
      <c r="Q103" s="554"/>
      <c r="R103" s="563"/>
      <c r="S103" s="563">
        <v>1</v>
      </c>
      <c r="T103" s="563" t="s">
        <v>430</v>
      </c>
      <c r="U103" s="563"/>
      <c r="V103" s="563"/>
      <c r="W103" s="560">
        <v>166.1352</v>
      </c>
      <c r="X103" s="560">
        <v>78.900000000000006</v>
      </c>
      <c r="Y103" s="560">
        <v>48.7</v>
      </c>
      <c r="Z103" s="560">
        <v>38.535200000000003</v>
      </c>
      <c r="AA103" s="560">
        <v>0</v>
      </c>
      <c r="AB103" s="557"/>
      <c r="AC103" s="557"/>
      <c r="AD103" s="557"/>
      <c r="AE103" s="557"/>
      <c r="AF103" s="557"/>
      <c r="AG103" s="560">
        <v>0</v>
      </c>
      <c r="AH103" s="557"/>
      <c r="AI103" s="557"/>
      <c r="AJ103" s="557"/>
      <c r="AK103" s="341">
        <v>189.6</v>
      </c>
      <c r="AL103" s="434"/>
      <c r="AP103" s="434"/>
      <c r="AQ103" s="434"/>
    </row>
    <row r="104" spans="1:45" s="435" customFormat="1" ht="27.6">
      <c r="A104" s="687"/>
      <c r="B104" s="313" t="s">
        <v>957</v>
      </c>
      <c r="C104" s="510"/>
      <c r="D104" s="514">
        <v>177</v>
      </c>
      <c r="E104" s="15" t="s">
        <v>15</v>
      </c>
      <c r="F104" s="356">
        <v>0.25</v>
      </c>
      <c r="G104" s="553"/>
      <c r="H104" s="562"/>
      <c r="I104" s="556">
        <v>0.25</v>
      </c>
      <c r="J104" s="556"/>
      <c r="K104" s="556">
        <v>0.25</v>
      </c>
      <c r="L104" s="356">
        <v>0.25</v>
      </c>
      <c r="M104" s="553"/>
      <c r="N104" s="562"/>
      <c r="O104" s="562">
        <v>0.25</v>
      </c>
      <c r="P104" s="552" t="s">
        <v>982</v>
      </c>
      <c r="Q104" s="553"/>
      <c r="R104" s="563"/>
      <c r="S104" s="563">
        <v>1</v>
      </c>
      <c r="T104" s="563" t="s">
        <v>430</v>
      </c>
      <c r="U104" s="563"/>
      <c r="V104" s="563"/>
      <c r="W104" s="560">
        <v>166.1352</v>
      </c>
      <c r="X104" s="560">
        <v>78.900000000000006</v>
      </c>
      <c r="Y104" s="560">
        <v>48.7</v>
      </c>
      <c r="Z104" s="560">
        <v>38.535200000000003</v>
      </c>
      <c r="AA104" s="560">
        <v>0</v>
      </c>
      <c r="AB104" s="557"/>
      <c r="AC104" s="557"/>
      <c r="AD104" s="557"/>
      <c r="AE104" s="557"/>
      <c r="AF104" s="557"/>
      <c r="AG104" s="560">
        <v>0</v>
      </c>
      <c r="AH104" s="557"/>
      <c r="AI104" s="557"/>
      <c r="AJ104" s="557"/>
      <c r="AK104" s="341">
        <v>189.6</v>
      </c>
      <c r="AL104" s="434"/>
      <c r="AP104" s="434"/>
      <c r="AQ104" s="434"/>
    </row>
    <row r="105" spans="1:45" s="420" customFormat="1">
      <c r="A105" s="601">
        <v>10</v>
      </c>
      <c r="B105" s="12" t="s">
        <v>10</v>
      </c>
      <c r="C105" s="12"/>
      <c r="D105" s="3"/>
      <c r="E105" s="12"/>
      <c r="F105" s="418">
        <f>SUM(F95:F104)</f>
        <v>5.75</v>
      </c>
      <c r="G105" s="418">
        <f t="shared" ref="G105:AK105" si="39">SUM(G95:G104)</f>
        <v>2</v>
      </c>
      <c r="H105" s="418">
        <f t="shared" si="39"/>
        <v>0</v>
      </c>
      <c r="I105" s="418">
        <f t="shared" si="39"/>
        <v>2</v>
      </c>
      <c r="J105" s="418">
        <f t="shared" si="39"/>
        <v>0</v>
      </c>
      <c r="K105" s="418">
        <f t="shared" si="39"/>
        <v>1.5</v>
      </c>
      <c r="L105" s="418">
        <f t="shared" si="39"/>
        <v>5.75</v>
      </c>
      <c r="M105" s="418">
        <f t="shared" si="39"/>
        <v>2</v>
      </c>
      <c r="N105" s="418">
        <f t="shared" si="39"/>
        <v>0</v>
      </c>
      <c r="O105" s="418">
        <f t="shared" si="39"/>
        <v>1.75</v>
      </c>
      <c r="P105" s="418">
        <f t="shared" si="39"/>
        <v>5</v>
      </c>
      <c r="Q105" s="418">
        <f t="shared" si="39"/>
        <v>2</v>
      </c>
      <c r="R105" s="418">
        <f t="shared" si="39"/>
        <v>0</v>
      </c>
      <c r="S105" s="418">
        <f t="shared" si="39"/>
        <v>5</v>
      </c>
      <c r="T105" s="418">
        <f t="shared" si="39"/>
        <v>0</v>
      </c>
      <c r="U105" s="418">
        <f t="shared" si="39"/>
        <v>0</v>
      </c>
      <c r="V105" s="418">
        <f t="shared" si="39"/>
        <v>0</v>
      </c>
      <c r="W105" s="418">
        <f t="shared" si="39"/>
        <v>5040.0821999999989</v>
      </c>
      <c r="X105" s="418">
        <f t="shared" si="39"/>
        <v>3243.9</v>
      </c>
      <c r="Y105" s="418">
        <f t="shared" si="39"/>
        <v>292.2</v>
      </c>
      <c r="Z105" s="418">
        <f t="shared" si="39"/>
        <v>1067.9022</v>
      </c>
      <c r="AA105" s="418">
        <f t="shared" si="39"/>
        <v>381.88</v>
      </c>
      <c r="AB105" s="418">
        <f t="shared" si="39"/>
        <v>26</v>
      </c>
      <c r="AC105" s="418">
        <f t="shared" si="39"/>
        <v>289.08000000000004</v>
      </c>
      <c r="AD105" s="418">
        <f t="shared" si="39"/>
        <v>0</v>
      </c>
      <c r="AE105" s="418">
        <f t="shared" si="39"/>
        <v>66.8</v>
      </c>
      <c r="AF105" s="418">
        <f t="shared" si="39"/>
        <v>0</v>
      </c>
      <c r="AG105" s="418">
        <f t="shared" si="39"/>
        <v>54.199999999999996</v>
      </c>
      <c r="AH105" s="418">
        <f t="shared" si="39"/>
        <v>35.5</v>
      </c>
      <c r="AI105" s="418">
        <f t="shared" si="39"/>
        <v>0</v>
      </c>
      <c r="AJ105" s="418">
        <f t="shared" si="39"/>
        <v>18.7</v>
      </c>
      <c r="AK105" s="418">
        <f t="shared" si="39"/>
        <v>5667.0999999999995</v>
      </c>
      <c r="AL105" s="418"/>
      <c r="AN105" s="418">
        <f>SUM(AN95:AN101)</f>
        <v>4605.0839999999998</v>
      </c>
      <c r="AO105" s="418">
        <f>SUM(AO95:AO101)</f>
        <v>4169.003999999999</v>
      </c>
      <c r="AP105" s="418">
        <f>'[1]Знаменская ЦРБ'!$K$90</f>
        <v>5099.7120000000004</v>
      </c>
      <c r="AQ105" s="418">
        <f>'[1]Знаменская ЦРБ'!$K$11</f>
        <v>4473.9000000000005</v>
      </c>
      <c r="AR105" s="420">
        <f>AP105-AP95-AP96-AP97-AP98-AP99-AP100-AP101</f>
        <v>0</v>
      </c>
      <c r="AS105" s="420">
        <f>AQ105-AQ95-AQ96-AQ97-AQ98-AQ99-AQ100-AQ101</f>
        <v>0</v>
      </c>
    </row>
    <row r="106" spans="1:45" s="423" customFormat="1">
      <c r="A106" s="685" t="s">
        <v>110</v>
      </c>
      <c r="B106" s="88" t="s">
        <v>111</v>
      </c>
      <c r="C106" s="88" t="s">
        <v>732</v>
      </c>
      <c r="D106" s="515">
        <v>34</v>
      </c>
      <c r="E106" s="394" t="s">
        <v>15</v>
      </c>
      <c r="F106" s="401">
        <v>0.5</v>
      </c>
      <c r="G106" s="437"/>
      <c r="H106" s="412"/>
      <c r="I106" s="404">
        <v>0.25</v>
      </c>
      <c r="J106" s="404"/>
      <c r="K106" s="404"/>
      <c r="L106" s="401">
        <v>0.25</v>
      </c>
      <c r="M106" s="437"/>
      <c r="N106" s="412"/>
      <c r="O106" s="404"/>
      <c r="P106" s="407"/>
      <c r="Q106" s="407"/>
      <c r="R106" s="407"/>
      <c r="S106" s="407"/>
      <c r="T106" s="407" t="s">
        <v>430</v>
      </c>
      <c r="U106" s="407"/>
      <c r="V106" s="407"/>
      <c r="W106" s="433">
        <f t="shared" ref="W106:W123" si="40">X106+Y106+Z106+AA106+AF106+AG106</f>
        <v>86.838898412698398</v>
      </c>
      <c r="X106" s="360">
        <v>48.1</v>
      </c>
      <c r="Y106" s="437"/>
      <c r="Z106" s="410">
        <v>14.526199999999999</v>
      </c>
      <c r="AA106" s="409">
        <v>16.899999999999999</v>
      </c>
      <c r="AB106" s="362">
        <v>0.7</v>
      </c>
      <c r="AC106" s="362">
        <v>10</v>
      </c>
      <c r="AD106" s="362"/>
      <c r="AE106" s="405">
        <v>6.2</v>
      </c>
      <c r="AF106" s="405">
        <v>0.7</v>
      </c>
      <c r="AG106" s="363">
        <v>6.6126984126984132</v>
      </c>
      <c r="AH106" s="362">
        <v>2.5238095238095237</v>
      </c>
      <c r="AI106" s="362"/>
      <c r="AJ106" s="362">
        <v>4.0888888888888895</v>
      </c>
      <c r="AK106" s="548">
        <v>117.8</v>
      </c>
      <c r="AL106" s="166"/>
      <c r="AN106" s="423">
        <f t="shared" ref="AN106:AN123" si="41">W106</f>
        <v>86.838898412698398</v>
      </c>
      <c r="AO106" s="423">
        <f t="shared" ref="AO106:AO123" si="42">X106+Y106+Z106</f>
        <v>62.626199999999997</v>
      </c>
      <c r="AP106" s="277">
        <f t="shared" ref="AP106:AP123" si="43">$AP$124*(AN106/$AN$124)</f>
        <v>159.92842161162136</v>
      </c>
      <c r="AQ106" s="277">
        <f t="shared" ref="AQ106:AQ123" si="44">$AQ$124*(AO106/$AO$124)</f>
        <v>110.33248161053039</v>
      </c>
    </row>
    <row r="107" spans="1:45" s="423" customFormat="1" ht="78">
      <c r="A107" s="686"/>
      <c r="B107" s="88" t="s">
        <v>809</v>
      </c>
      <c r="C107" s="88" t="s">
        <v>733</v>
      </c>
      <c r="D107" s="516">
        <v>290</v>
      </c>
      <c r="E107" s="394" t="s">
        <v>18</v>
      </c>
      <c r="F107" s="438"/>
      <c r="G107" s="397">
        <v>1</v>
      </c>
      <c r="H107" s="412"/>
      <c r="I107" s="404">
        <v>0.25</v>
      </c>
      <c r="J107" s="404"/>
      <c r="K107" s="404"/>
      <c r="L107" s="438"/>
      <c r="M107" s="397">
        <v>0.25</v>
      </c>
      <c r="N107" s="412"/>
      <c r="O107" s="404"/>
      <c r="P107" s="407"/>
      <c r="Q107" s="407"/>
      <c r="R107" s="407"/>
      <c r="S107" s="407"/>
      <c r="T107" s="407"/>
      <c r="U107" s="407" t="s">
        <v>430</v>
      </c>
      <c r="V107" s="407"/>
      <c r="W107" s="433">
        <f t="shared" si="40"/>
        <v>86.838898412698398</v>
      </c>
      <c r="X107" s="439">
        <v>48.1</v>
      </c>
      <c r="Y107" s="397"/>
      <c r="Z107" s="410">
        <v>14.526199999999999</v>
      </c>
      <c r="AA107" s="409">
        <v>16.899999999999999</v>
      </c>
      <c r="AB107" s="362">
        <v>0.7</v>
      </c>
      <c r="AC107" s="362">
        <v>10</v>
      </c>
      <c r="AD107" s="362"/>
      <c r="AE107" s="405">
        <v>6.2</v>
      </c>
      <c r="AF107" s="405">
        <v>0.7</v>
      </c>
      <c r="AG107" s="363">
        <v>6.6126984126984132</v>
      </c>
      <c r="AH107" s="362">
        <v>2.5238095238095237</v>
      </c>
      <c r="AI107" s="362"/>
      <c r="AJ107" s="362">
        <v>4.0888888888888895</v>
      </c>
      <c r="AK107" s="548">
        <v>117.8</v>
      </c>
      <c r="AL107" s="166" t="s">
        <v>751</v>
      </c>
      <c r="AN107" s="423">
        <f t="shared" si="41"/>
        <v>86.838898412698398</v>
      </c>
      <c r="AO107" s="423">
        <f t="shared" si="42"/>
        <v>62.626199999999997</v>
      </c>
      <c r="AP107" s="277">
        <f t="shared" si="43"/>
        <v>159.92842161162136</v>
      </c>
      <c r="AQ107" s="277">
        <f t="shared" si="44"/>
        <v>110.33248161053039</v>
      </c>
    </row>
    <row r="108" spans="1:45" s="423" customFormat="1" ht="31.2">
      <c r="A108" s="686"/>
      <c r="B108" s="88" t="s">
        <v>810</v>
      </c>
      <c r="C108" s="88" t="s">
        <v>735</v>
      </c>
      <c r="D108" s="516">
        <v>206</v>
      </c>
      <c r="E108" s="394" t="s">
        <v>15</v>
      </c>
      <c r="F108" s="438">
        <v>1</v>
      </c>
      <c r="G108" s="438"/>
      <c r="H108" s="412"/>
      <c r="I108" s="404">
        <v>0.25</v>
      </c>
      <c r="J108" s="404"/>
      <c r="K108" s="404"/>
      <c r="L108" s="438">
        <v>0.25</v>
      </c>
      <c r="M108" s="438"/>
      <c r="N108" s="412"/>
      <c r="O108" s="404"/>
      <c r="P108" s="407"/>
      <c r="Q108" s="407"/>
      <c r="R108" s="407"/>
      <c r="S108" s="407"/>
      <c r="T108" s="407" t="s">
        <v>430</v>
      </c>
      <c r="U108" s="407"/>
      <c r="V108" s="407"/>
      <c r="W108" s="433">
        <f t="shared" si="40"/>
        <v>86.838898412698398</v>
      </c>
      <c r="X108" s="439">
        <v>48.1</v>
      </c>
      <c r="Y108" s="438"/>
      <c r="Z108" s="410">
        <v>14.526199999999999</v>
      </c>
      <c r="AA108" s="409">
        <v>16.899999999999999</v>
      </c>
      <c r="AB108" s="362">
        <v>0.7</v>
      </c>
      <c r="AC108" s="362">
        <v>10</v>
      </c>
      <c r="AD108" s="362"/>
      <c r="AE108" s="405">
        <v>6.2</v>
      </c>
      <c r="AF108" s="405">
        <v>0.7</v>
      </c>
      <c r="AG108" s="363">
        <v>6.6126984126984132</v>
      </c>
      <c r="AH108" s="362">
        <v>2.5238095238095237</v>
      </c>
      <c r="AI108" s="362"/>
      <c r="AJ108" s="362">
        <v>4.0888888888888895</v>
      </c>
      <c r="AK108" s="548">
        <v>117.8</v>
      </c>
      <c r="AL108" s="166" t="s">
        <v>751</v>
      </c>
      <c r="AN108" s="423">
        <f t="shared" si="41"/>
        <v>86.838898412698398</v>
      </c>
      <c r="AO108" s="423">
        <f t="shared" si="42"/>
        <v>62.626199999999997</v>
      </c>
      <c r="AP108" s="277">
        <f t="shared" si="43"/>
        <v>159.92842161162136</v>
      </c>
      <c r="AQ108" s="277">
        <f t="shared" si="44"/>
        <v>110.33248161053039</v>
      </c>
    </row>
    <row r="109" spans="1:45" s="423" customFormat="1" ht="31.2">
      <c r="A109" s="686"/>
      <c r="B109" s="88" t="s">
        <v>811</v>
      </c>
      <c r="C109" s="88" t="s">
        <v>736</v>
      </c>
      <c r="D109" s="516">
        <v>95</v>
      </c>
      <c r="E109" s="394" t="s">
        <v>15</v>
      </c>
      <c r="F109" s="438">
        <v>1</v>
      </c>
      <c r="G109" s="438"/>
      <c r="H109" s="412"/>
      <c r="I109" s="404">
        <v>0.25</v>
      </c>
      <c r="J109" s="404"/>
      <c r="K109" s="404"/>
      <c r="L109" s="438">
        <v>0.25</v>
      </c>
      <c r="M109" s="438"/>
      <c r="N109" s="412"/>
      <c r="O109" s="404"/>
      <c r="P109" s="407"/>
      <c r="Q109" s="407"/>
      <c r="R109" s="407"/>
      <c r="S109" s="407"/>
      <c r="T109" s="407" t="s">
        <v>430</v>
      </c>
      <c r="U109" s="407"/>
      <c r="V109" s="407"/>
      <c r="W109" s="433">
        <f t="shared" si="40"/>
        <v>86.838898412698398</v>
      </c>
      <c r="X109" s="439">
        <v>48.1</v>
      </c>
      <c r="Y109" s="438"/>
      <c r="Z109" s="410">
        <v>14.526199999999999</v>
      </c>
      <c r="AA109" s="409">
        <v>16.899999999999999</v>
      </c>
      <c r="AB109" s="362">
        <v>0.7</v>
      </c>
      <c r="AC109" s="362">
        <v>10</v>
      </c>
      <c r="AD109" s="362"/>
      <c r="AE109" s="405">
        <v>6.2</v>
      </c>
      <c r="AF109" s="405">
        <v>0.7</v>
      </c>
      <c r="AG109" s="363">
        <v>6.6126984126984132</v>
      </c>
      <c r="AH109" s="362">
        <v>2.5238095238095237</v>
      </c>
      <c r="AI109" s="362"/>
      <c r="AJ109" s="362">
        <v>4.0888888888888895</v>
      </c>
      <c r="AK109" s="548">
        <v>117.8</v>
      </c>
      <c r="AL109" s="166" t="s">
        <v>751</v>
      </c>
      <c r="AN109" s="423">
        <f t="shared" si="41"/>
        <v>86.838898412698398</v>
      </c>
      <c r="AO109" s="423">
        <f t="shared" si="42"/>
        <v>62.626199999999997</v>
      </c>
      <c r="AP109" s="277">
        <f t="shared" si="43"/>
        <v>159.92842161162136</v>
      </c>
      <c r="AQ109" s="277">
        <f t="shared" si="44"/>
        <v>110.33248161053039</v>
      </c>
    </row>
    <row r="110" spans="1:45" s="423" customFormat="1" ht="78">
      <c r="A110" s="686"/>
      <c r="B110" s="88" t="s">
        <v>812</v>
      </c>
      <c r="C110" s="88" t="s">
        <v>737</v>
      </c>
      <c r="D110" s="516">
        <v>440</v>
      </c>
      <c r="E110" s="394" t="s">
        <v>18</v>
      </c>
      <c r="F110" s="438"/>
      <c r="G110" s="397">
        <v>1</v>
      </c>
      <c r="H110" s="412"/>
      <c r="I110" s="404">
        <v>0.25</v>
      </c>
      <c r="J110" s="404"/>
      <c r="K110" s="404"/>
      <c r="L110" s="438"/>
      <c r="M110" s="397">
        <v>0.25</v>
      </c>
      <c r="N110" s="412"/>
      <c r="O110" s="404"/>
      <c r="P110" s="407"/>
      <c r="Q110" s="407"/>
      <c r="R110" s="407"/>
      <c r="S110" s="407"/>
      <c r="T110" s="407"/>
      <c r="U110" s="407" t="s">
        <v>430</v>
      </c>
      <c r="V110" s="407"/>
      <c r="W110" s="433">
        <f t="shared" si="40"/>
        <v>86.838898412698398</v>
      </c>
      <c r="X110" s="439">
        <v>48.1</v>
      </c>
      <c r="Y110" s="397"/>
      <c r="Z110" s="410">
        <v>14.526199999999999</v>
      </c>
      <c r="AA110" s="409">
        <v>16.899999999999999</v>
      </c>
      <c r="AB110" s="362">
        <v>0.7</v>
      </c>
      <c r="AC110" s="362">
        <v>10</v>
      </c>
      <c r="AD110" s="362"/>
      <c r="AE110" s="405">
        <v>6.2</v>
      </c>
      <c r="AF110" s="405">
        <v>0.7</v>
      </c>
      <c r="AG110" s="363">
        <v>6.6126984126984132</v>
      </c>
      <c r="AH110" s="362">
        <v>2.5238095238095237</v>
      </c>
      <c r="AI110" s="362"/>
      <c r="AJ110" s="362">
        <v>4.0888888888888895</v>
      </c>
      <c r="AK110" s="548">
        <v>117.8</v>
      </c>
      <c r="AL110" s="166" t="s">
        <v>751</v>
      </c>
      <c r="AN110" s="423">
        <f t="shared" si="41"/>
        <v>86.838898412698398</v>
      </c>
      <c r="AO110" s="423">
        <f t="shared" si="42"/>
        <v>62.626199999999997</v>
      </c>
      <c r="AP110" s="277">
        <f t="shared" si="43"/>
        <v>159.92842161162136</v>
      </c>
      <c r="AQ110" s="277">
        <f t="shared" si="44"/>
        <v>110.33248161053039</v>
      </c>
    </row>
    <row r="111" spans="1:45" s="423" customFormat="1" ht="62.4">
      <c r="A111" s="686"/>
      <c r="B111" s="88" t="s">
        <v>813</v>
      </c>
      <c r="C111" s="88" t="s">
        <v>738</v>
      </c>
      <c r="D111" s="516">
        <v>735</v>
      </c>
      <c r="E111" s="394" t="s">
        <v>15</v>
      </c>
      <c r="F111" s="397">
        <v>1</v>
      </c>
      <c r="G111" s="438"/>
      <c r="H111" s="412"/>
      <c r="I111" s="404">
        <v>0.25</v>
      </c>
      <c r="J111" s="404"/>
      <c r="K111" s="404"/>
      <c r="L111" s="397">
        <v>0.25</v>
      </c>
      <c r="M111" s="438"/>
      <c r="N111" s="412"/>
      <c r="O111" s="404"/>
      <c r="P111" s="407"/>
      <c r="Q111" s="407"/>
      <c r="R111" s="407"/>
      <c r="S111" s="407"/>
      <c r="T111" s="407" t="s">
        <v>430</v>
      </c>
      <c r="U111" s="407"/>
      <c r="V111" s="407"/>
      <c r="W111" s="433">
        <f t="shared" si="40"/>
        <v>86.838898412698398</v>
      </c>
      <c r="X111" s="361">
        <v>48.1</v>
      </c>
      <c r="Y111" s="438"/>
      <c r="Z111" s="410">
        <v>14.526199999999999</v>
      </c>
      <c r="AA111" s="409">
        <v>16.899999999999999</v>
      </c>
      <c r="AB111" s="362">
        <v>0.7</v>
      </c>
      <c r="AC111" s="362">
        <v>10</v>
      </c>
      <c r="AD111" s="362"/>
      <c r="AE111" s="405">
        <v>6.2</v>
      </c>
      <c r="AF111" s="405">
        <v>0.7</v>
      </c>
      <c r="AG111" s="363">
        <v>6.6126984126984132</v>
      </c>
      <c r="AH111" s="362">
        <v>2.5238095238095237</v>
      </c>
      <c r="AI111" s="362"/>
      <c r="AJ111" s="362">
        <v>4.0888888888888895</v>
      </c>
      <c r="AK111" s="548">
        <v>117.8</v>
      </c>
      <c r="AL111" s="166" t="s">
        <v>751</v>
      </c>
      <c r="AN111" s="423">
        <f t="shared" si="41"/>
        <v>86.838898412698398</v>
      </c>
      <c r="AO111" s="423">
        <f t="shared" si="42"/>
        <v>62.626199999999997</v>
      </c>
      <c r="AP111" s="277">
        <f t="shared" si="43"/>
        <v>159.92842161162136</v>
      </c>
      <c r="AQ111" s="277">
        <f t="shared" si="44"/>
        <v>110.33248161053039</v>
      </c>
    </row>
    <row r="112" spans="1:45" s="423" customFormat="1" ht="46.8">
      <c r="A112" s="686"/>
      <c r="B112" s="88" t="s">
        <v>74</v>
      </c>
      <c r="C112" s="88" t="s">
        <v>739</v>
      </c>
      <c r="D112" s="516">
        <v>473</v>
      </c>
      <c r="E112" s="394" t="s">
        <v>15</v>
      </c>
      <c r="F112" s="397">
        <v>1</v>
      </c>
      <c r="G112" s="438"/>
      <c r="H112" s="412"/>
      <c r="I112" s="404">
        <v>0.25</v>
      </c>
      <c r="J112" s="404"/>
      <c r="K112" s="404"/>
      <c r="L112" s="397">
        <v>0.25</v>
      </c>
      <c r="M112" s="438"/>
      <c r="N112" s="412"/>
      <c r="O112" s="404"/>
      <c r="P112" s="407"/>
      <c r="Q112" s="407"/>
      <c r="R112" s="407"/>
      <c r="S112" s="407"/>
      <c r="T112" s="407" t="s">
        <v>430</v>
      </c>
      <c r="U112" s="407"/>
      <c r="V112" s="407"/>
      <c r="W112" s="433">
        <f t="shared" si="40"/>
        <v>86.838898412698398</v>
      </c>
      <c r="X112" s="361">
        <v>48.1</v>
      </c>
      <c r="Y112" s="438"/>
      <c r="Z112" s="410">
        <v>14.526199999999999</v>
      </c>
      <c r="AA112" s="409">
        <v>16.899999999999999</v>
      </c>
      <c r="AB112" s="362">
        <v>0.7</v>
      </c>
      <c r="AC112" s="362">
        <v>10</v>
      </c>
      <c r="AD112" s="362"/>
      <c r="AE112" s="405">
        <v>6.2</v>
      </c>
      <c r="AF112" s="405">
        <v>0.7</v>
      </c>
      <c r="AG112" s="363">
        <v>6.6126984126984132</v>
      </c>
      <c r="AH112" s="362">
        <v>2.5238095238095237</v>
      </c>
      <c r="AI112" s="362"/>
      <c r="AJ112" s="362">
        <v>4.0888888888888895</v>
      </c>
      <c r="AK112" s="548">
        <v>117.8</v>
      </c>
      <c r="AL112" s="166" t="s">
        <v>751</v>
      </c>
      <c r="AN112" s="423">
        <f t="shared" si="41"/>
        <v>86.838898412698398</v>
      </c>
      <c r="AO112" s="423">
        <f t="shared" si="42"/>
        <v>62.626199999999997</v>
      </c>
      <c r="AP112" s="277">
        <f t="shared" si="43"/>
        <v>159.92842161162136</v>
      </c>
      <c r="AQ112" s="277">
        <f t="shared" si="44"/>
        <v>110.33248161053039</v>
      </c>
    </row>
    <row r="113" spans="1:45" s="423" customFormat="1" ht="78">
      <c r="A113" s="686"/>
      <c r="B113" s="88" t="s">
        <v>112</v>
      </c>
      <c r="C113" s="88" t="s">
        <v>740</v>
      </c>
      <c r="D113" s="516">
        <v>592</v>
      </c>
      <c r="E113" s="394" t="s">
        <v>18</v>
      </c>
      <c r="F113" s="438"/>
      <c r="G113" s="397">
        <v>1</v>
      </c>
      <c r="H113" s="412"/>
      <c r="I113" s="404">
        <v>0.5</v>
      </c>
      <c r="J113" s="404"/>
      <c r="K113" s="404"/>
      <c r="L113" s="438"/>
      <c r="M113" s="397">
        <v>1</v>
      </c>
      <c r="N113" s="412"/>
      <c r="O113" s="404">
        <v>0.5</v>
      </c>
      <c r="P113" s="407"/>
      <c r="Q113" s="407">
        <v>1</v>
      </c>
      <c r="R113" s="407"/>
      <c r="S113" s="407"/>
      <c r="T113" s="407"/>
      <c r="U113" s="407" t="s">
        <v>429</v>
      </c>
      <c r="V113" s="407"/>
      <c r="W113" s="433">
        <f t="shared" si="40"/>
        <v>375.47879365079359</v>
      </c>
      <c r="X113" s="439">
        <v>214</v>
      </c>
      <c r="Y113" s="397"/>
      <c r="Z113" s="410">
        <v>64.628</v>
      </c>
      <c r="AA113" s="409">
        <v>67.7</v>
      </c>
      <c r="AB113" s="362">
        <v>2.9</v>
      </c>
      <c r="AC113" s="362">
        <v>40.1</v>
      </c>
      <c r="AD113" s="362"/>
      <c r="AE113" s="405">
        <v>24.7</v>
      </c>
      <c r="AF113" s="405">
        <v>2.7</v>
      </c>
      <c r="AG113" s="363">
        <v>26.450793650793653</v>
      </c>
      <c r="AH113" s="362">
        <v>10.095238095238095</v>
      </c>
      <c r="AI113" s="362"/>
      <c r="AJ113" s="362">
        <v>16.355555555555558</v>
      </c>
      <c r="AK113" s="549">
        <v>509.7</v>
      </c>
      <c r="AL113" s="166"/>
      <c r="AN113" s="423">
        <f t="shared" si="41"/>
        <v>375.47879365079359</v>
      </c>
      <c r="AO113" s="423">
        <f t="shared" si="42"/>
        <v>278.62799999999999</v>
      </c>
      <c r="AP113" s="277">
        <f t="shared" si="43"/>
        <v>691.50728434880818</v>
      </c>
      <c r="AQ113" s="277">
        <f t="shared" si="44"/>
        <v>490.87632151046785</v>
      </c>
    </row>
    <row r="114" spans="1:45" s="423" customFormat="1" ht="78">
      <c r="A114" s="686"/>
      <c r="B114" s="88" t="s">
        <v>113</v>
      </c>
      <c r="C114" s="88" t="s">
        <v>741</v>
      </c>
      <c r="D114" s="516">
        <v>378</v>
      </c>
      <c r="E114" s="394" t="s">
        <v>15</v>
      </c>
      <c r="F114" s="397">
        <v>1</v>
      </c>
      <c r="G114" s="438"/>
      <c r="H114" s="412"/>
      <c r="I114" s="404">
        <v>0.5</v>
      </c>
      <c r="J114" s="404"/>
      <c r="K114" s="404"/>
      <c r="L114" s="397">
        <v>1</v>
      </c>
      <c r="M114" s="438"/>
      <c r="N114" s="412"/>
      <c r="O114" s="404">
        <v>0.5</v>
      </c>
      <c r="P114" s="407">
        <v>1</v>
      </c>
      <c r="Q114" s="407"/>
      <c r="R114" s="407"/>
      <c r="S114" s="407"/>
      <c r="T114" s="407" t="s">
        <v>429</v>
      </c>
      <c r="U114" s="407"/>
      <c r="V114" s="407"/>
      <c r="W114" s="433">
        <f t="shared" si="40"/>
        <v>505.67879365079358</v>
      </c>
      <c r="X114" s="439">
        <v>314</v>
      </c>
      <c r="Y114" s="440"/>
      <c r="Z114" s="410">
        <v>94.828000000000003</v>
      </c>
      <c r="AA114" s="409">
        <v>67.7</v>
      </c>
      <c r="AB114" s="362">
        <v>2.9</v>
      </c>
      <c r="AC114" s="362">
        <v>40.1</v>
      </c>
      <c r="AD114" s="362"/>
      <c r="AE114" s="405">
        <v>24.7</v>
      </c>
      <c r="AF114" s="405">
        <v>2.7</v>
      </c>
      <c r="AG114" s="363">
        <v>26.450793650793653</v>
      </c>
      <c r="AH114" s="362">
        <v>10.095238095238095</v>
      </c>
      <c r="AI114" s="362"/>
      <c r="AJ114" s="362">
        <v>16.355555555555558</v>
      </c>
      <c r="AK114" s="549">
        <v>686.4</v>
      </c>
      <c r="AL114" s="166"/>
      <c r="AN114" s="423">
        <f t="shared" si="41"/>
        <v>505.67879365079358</v>
      </c>
      <c r="AO114" s="423">
        <f t="shared" si="42"/>
        <v>408.82799999999997</v>
      </c>
      <c r="AP114" s="277">
        <f t="shared" si="43"/>
        <v>931.29245982252439</v>
      </c>
      <c r="AQ114" s="277">
        <f t="shared" si="44"/>
        <v>720.25778016021923</v>
      </c>
    </row>
    <row r="115" spans="1:45" s="423" customFormat="1" ht="62.4">
      <c r="A115" s="686"/>
      <c r="B115" s="88" t="s">
        <v>114</v>
      </c>
      <c r="C115" s="88" t="s">
        <v>742</v>
      </c>
      <c r="D115" s="516">
        <v>469</v>
      </c>
      <c r="E115" s="394" t="s">
        <v>15</v>
      </c>
      <c r="F115" s="397">
        <v>1</v>
      </c>
      <c r="G115" s="438"/>
      <c r="H115" s="412"/>
      <c r="I115" s="404">
        <v>0.5</v>
      </c>
      <c r="J115" s="404"/>
      <c r="K115" s="404"/>
      <c r="L115" s="397">
        <v>1</v>
      </c>
      <c r="M115" s="438"/>
      <c r="N115" s="412"/>
      <c r="O115" s="404">
        <v>0.5</v>
      </c>
      <c r="P115" s="407">
        <v>1</v>
      </c>
      <c r="Q115" s="407"/>
      <c r="R115" s="407"/>
      <c r="S115" s="407">
        <v>1</v>
      </c>
      <c r="T115" s="407" t="s">
        <v>429</v>
      </c>
      <c r="U115" s="407"/>
      <c r="V115" s="407"/>
      <c r="W115" s="433">
        <f t="shared" si="40"/>
        <v>582.10619365079378</v>
      </c>
      <c r="X115" s="439">
        <v>314</v>
      </c>
      <c r="Y115" s="440">
        <v>58.7</v>
      </c>
      <c r="Z115" s="410">
        <v>112.55539999999999</v>
      </c>
      <c r="AA115" s="409">
        <v>67.7</v>
      </c>
      <c r="AB115" s="362">
        <v>2.9</v>
      </c>
      <c r="AC115" s="362">
        <v>40.1</v>
      </c>
      <c r="AD115" s="362"/>
      <c r="AE115" s="405">
        <v>24.7</v>
      </c>
      <c r="AF115" s="405">
        <v>2.7</v>
      </c>
      <c r="AG115" s="363">
        <v>26.450793650793653</v>
      </c>
      <c r="AH115" s="362">
        <v>10.095238095238095</v>
      </c>
      <c r="AI115" s="362"/>
      <c r="AJ115" s="362">
        <v>16.355555555555558</v>
      </c>
      <c r="AK115" s="549">
        <v>790</v>
      </c>
      <c r="AL115" s="166"/>
      <c r="AN115" s="423">
        <f t="shared" si="41"/>
        <v>582.10619365079378</v>
      </c>
      <c r="AO115" s="423">
        <f t="shared" si="42"/>
        <v>485.25540000000001</v>
      </c>
      <c r="AP115" s="277">
        <f t="shared" si="43"/>
        <v>1072.046357825596</v>
      </c>
      <c r="AQ115" s="277">
        <f t="shared" si="44"/>
        <v>854.90469638762329</v>
      </c>
    </row>
    <row r="116" spans="1:45" s="423" customFormat="1" ht="46.8">
      <c r="A116" s="686"/>
      <c r="B116" s="88" t="s">
        <v>814</v>
      </c>
      <c r="C116" s="88" t="s">
        <v>743</v>
      </c>
      <c r="D116" s="516">
        <v>173</v>
      </c>
      <c r="E116" s="394" t="s">
        <v>15</v>
      </c>
      <c r="F116" s="397">
        <v>1</v>
      </c>
      <c r="G116" s="438"/>
      <c r="H116" s="412"/>
      <c r="I116" s="404">
        <v>0.25</v>
      </c>
      <c r="J116" s="404"/>
      <c r="K116" s="404"/>
      <c r="L116" s="397">
        <v>0.25</v>
      </c>
      <c r="M116" s="438"/>
      <c r="N116" s="412"/>
      <c r="O116" s="404">
        <v>0.25</v>
      </c>
      <c r="P116" s="407"/>
      <c r="Q116" s="407"/>
      <c r="R116" s="407"/>
      <c r="S116" s="407">
        <v>1</v>
      </c>
      <c r="T116" s="407" t="s">
        <v>430</v>
      </c>
      <c r="U116" s="407"/>
      <c r="V116" s="407"/>
      <c r="W116" s="433">
        <f t="shared" si="40"/>
        <v>163.26629841269843</v>
      </c>
      <c r="X116" s="361">
        <v>48.1</v>
      </c>
      <c r="Y116" s="440">
        <v>58.7</v>
      </c>
      <c r="Z116" s="410">
        <v>32.253600000000006</v>
      </c>
      <c r="AA116" s="409">
        <v>16.899999999999999</v>
      </c>
      <c r="AB116" s="362">
        <v>0.7</v>
      </c>
      <c r="AC116" s="362">
        <v>10</v>
      </c>
      <c r="AD116" s="362"/>
      <c r="AE116" s="405">
        <v>6.2</v>
      </c>
      <c r="AF116" s="405">
        <v>0.7</v>
      </c>
      <c r="AG116" s="363">
        <v>6.6126984126984132</v>
      </c>
      <c r="AH116" s="362">
        <v>2.5238095238095237</v>
      </c>
      <c r="AI116" s="362"/>
      <c r="AJ116" s="362">
        <v>4.0888888888888895</v>
      </c>
      <c r="AK116" s="548">
        <v>221.6</v>
      </c>
      <c r="AL116" s="166" t="s">
        <v>751</v>
      </c>
      <c r="AN116" s="423">
        <f t="shared" si="41"/>
        <v>163.26629841269843</v>
      </c>
      <c r="AO116" s="423">
        <f t="shared" si="42"/>
        <v>139.05360000000002</v>
      </c>
      <c r="AP116" s="277">
        <f t="shared" si="43"/>
        <v>300.6823196146928</v>
      </c>
      <c r="AQ116" s="277">
        <f t="shared" si="44"/>
        <v>244.9793978379345</v>
      </c>
    </row>
    <row r="117" spans="1:45" s="423" customFormat="1">
      <c r="A117" s="686"/>
      <c r="B117" s="88" t="s">
        <v>115</v>
      </c>
      <c r="C117" s="88" t="s">
        <v>744</v>
      </c>
      <c r="D117" s="516">
        <v>168</v>
      </c>
      <c r="E117" s="394" t="s">
        <v>15</v>
      </c>
      <c r="F117" s="397">
        <v>1</v>
      </c>
      <c r="G117" s="438"/>
      <c r="H117" s="412"/>
      <c r="I117" s="404">
        <v>0.25</v>
      </c>
      <c r="J117" s="404"/>
      <c r="K117" s="404"/>
      <c r="L117" s="397">
        <v>0.25</v>
      </c>
      <c r="M117" s="438"/>
      <c r="N117" s="412"/>
      <c r="O117" s="404"/>
      <c r="P117" s="407"/>
      <c r="Q117" s="407"/>
      <c r="R117" s="407"/>
      <c r="S117" s="407"/>
      <c r="T117" s="407" t="s">
        <v>430</v>
      </c>
      <c r="U117" s="407"/>
      <c r="V117" s="407"/>
      <c r="W117" s="433">
        <f t="shared" si="40"/>
        <v>86.838898412698398</v>
      </c>
      <c r="X117" s="361">
        <v>48.1</v>
      </c>
      <c r="Y117" s="440"/>
      <c r="Z117" s="410">
        <v>14.526199999999999</v>
      </c>
      <c r="AA117" s="409">
        <v>16.899999999999999</v>
      </c>
      <c r="AB117" s="362">
        <v>0.7</v>
      </c>
      <c r="AC117" s="362">
        <v>10</v>
      </c>
      <c r="AD117" s="362"/>
      <c r="AE117" s="405">
        <v>6.2</v>
      </c>
      <c r="AF117" s="405">
        <v>0.7</v>
      </c>
      <c r="AG117" s="363">
        <v>6.6126984126984132</v>
      </c>
      <c r="AH117" s="362">
        <v>2.5238095238095237</v>
      </c>
      <c r="AI117" s="362"/>
      <c r="AJ117" s="362">
        <v>4.0888888888888895</v>
      </c>
      <c r="AK117" s="548">
        <v>117.8</v>
      </c>
      <c r="AL117" s="166"/>
      <c r="AN117" s="423">
        <f t="shared" si="41"/>
        <v>86.838898412698398</v>
      </c>
      <c r="AO117" s="423">
        <f t="shared" si="42"/>
        <v>62.626199999999997</v>
      </c>
      <c r="AP117" s="277">
        <f t="shared" si="43"/>
        <v>159.92842161162136</v>
      </c>
      <c r="AQ117" s="277">
        <f t="shared" si="44"/>
        <v>110.33248161053039</v>
      </c>
    </row>
    <row r="118" spans="1:45" s="423" customFormat="1" ht="31.2">
      <c r="A118" s="686"/>
      <c r="B118" s="88" t="s">
        <v>116</v>
      </c>
      <c r="C118" s="88" t="s">
        <v>745</v>
      </c>
      <c r="D118" s="516">
        <v>209</v>
      </c>
      <c r="E118" s="394" t="s">
        <v>15</v>
      </c>
      <c r="F118" s="397">
        <v>1</v>
      </c>
      <c r="G118" s="438"/>
      <c r="H118" s="412"/>
      <c r="I118" s="404">
        <v>0.5</v>
      </c>
      <c r="J118" s="404"/>
      <c r="K118" s="404"/>
      <c r="L118" s="397">
        <v>1</v>
      </c>
      <c r="M118" s="438"/>
      <c r="N118" s="412"/>
      <c r="O118" s="404">
        <v>0.5</v>
      </c>
      <c r="P118" s="407">
        <v>1</v>
      </c>
      <c r="Q118" s="407"/>
      <c r="R118" s="407"/>
      <c r="S118" s="407"/>
      <c r="T118" s="407" t="s">
        <v>429</v>
      </c>
      <c r="U118" s="407"/>
      <c r="V118" s="407"/>
      <c r="W118" s="433">
        <f t="shared" si="40"/>
        <v>547.21259365079368</v>
      </c>
      <c r="X118" s="439">
        <v>345.9</v>
      </c>
      <c r="Y118" s="440"/>
      <c r="Z118" s="410">
        <v>104.4618</v>
      </c>
      <c r="AA118" s="409">
        <v>67.7</v>
      </c>
      <c r="AB118" s="362">
        <v>2.9</v>
      </c>
      <c r="AC118" s="362">
        <v>40.1</v>
      </c>
      <c r="AD118" s="362"/>
      <c r="AE118" s="405">
        <v>24.7</v>
      </c>
      <c r="AF118" s="405">
        <v>2.7</v>
      </c>
      <c r="AG118" s="363">
        <v>26.450793650793653</v>
      </c>
      <c r="AH118" s="362">
        <v>10.095238095238095</v>
      </c>
      <c r="AI118" s="362"/>
      <c r="AJ118" s="362">
        <v>16.355555555555558</v>
      </c>
      <c r="AK118" s="549">
        <v>742.7</v>
      </c>
      <c r="AL118" s="166"/>
      <c r="AN118" s="423">
        <f t="shared" si="41"/>
        <v>547.21259365079368</v>
      </c>
      <c r="AO118" s="423">
        <f t="shared" si="42"/>
        <v>450.36179999999996</v>
      </c>
      <c r="AP118" s="277">
        <f t="shared" si="43"/>
        <v>1007.78393079864</v>
      </c>
      <c r="AQ118" s="277">
        <f t="shared" si="44"/>
        <v>793.43046546948983</v>
      </c>
    </row>
    <row r="119" spans="1:45" s="423" customFormat="1" ht="109.2">
      <c r="A119" s="686"/>
      <c r="B119" s="88" t="s">
        <v>118</v>
      </c>
      <c r="C119" s="88" t="s">
        <v>746</v>
      </c>
      <c r="D119" s="516">
        <v>411</v>
      </c>
      <c r="E119" s="394" t="s">
        <v>15</v>
      </c>
      <c r="F119" s="397">
        <v>1</v>
      </c>
      <c r="G119" s="438"/>
      <c r="H119" s="412"/>
      <c r="I119" s="404">
        <v>0.5</v>
      </c>
      <c r="J119" s="404"/>
      <c r="K119" s="404"/>
      <c r="L119" s="397">
        <v>1</v>
      </c>
      <c r="M119" s="438"/>
      <c r="N119" s="412"/>
      <c r="O119" s="404">
        <v>0.5</v>
      </c>
      <c r="P119" s="407">
        <v>1</v>
      </c>
      <c r="Q119" s="407"/>
      <c r="R119" s="407"/>
      <c r="S119" s="407">
        <v>1</v>
      </c>
      <c r="T119" s="407" t="s">
        <v>429</v>
      </c>
      <c r="U119" s="407"/>
      <c r="V119" s="407"/>
      <c r="W119" s="433">
        <f t="shared" si="40"/>
        <v>652.15379365079377</v>
      </c>
      <c r="X119" s="439">
        <v>314</v>
      </c>
      <c r="Y119" s="440">
        <v>112.5</v>
      </c>
      <c r="Z119" s="410">
        <v>128.803</v>
      </c>
      <c r="AA119" s="409">
        <v>67.7</v>
      </c>
      <c r="AB119" s="362">
        <v>2.9</v>
      </c>
      <c r="AC119" s="362">
        <v>40.1</v>
      </c>
      <c r="AD119" s="362"/>
      <c r="AE119" s="405">
        <v>24.7</v>
      </c>
      <c r="AF119" s="405">
        <v>2.7</v>
      </c>
      <c r="AG119" s="363">
        <v>26.450793650793653</v>
      </c>
      <c r="AH119" s="362">
        <v>10.095238095238095</v>
      </c>
      <c r="AI119" s="362"/>
      <c r="AJ119" s="362">
        <v>16.355555555555558</v>
      </c>
      <c r="AK119" s="549">
        <v>885</v>
      </c>
      <c r="AL119" s="166"/>
      <c r="AN119" s="423">
        <f t="shared" si="41"/>
        <v>652.15379365079377</v>
      </c>
      <c r="AO119" s="423">
        <f t="shared" si="42"/>
        <v>555.303</v>
      </c>
      <c r="AP119" s="277">
        <f t="shared" si="43"/>
        <v>1201.0507822304555</v>
      </c>
      <c r="AQ119" s="277">
        <f t="shared" si="44"/>
        <v>978.3119211411896</v>
      </c>
    </row>
    <row r="120" spans="1:45" s="423" customFormat="1" ht="78">
      <c r="A120" s="686"/>
      <c r="B120" s="88" t="s">
        <v>119</v>
      </c>
      <c r="C120" s="88" t="s">
        <v>747</v>
      </c>
      <c r="D120" s="516">
        <v>242</v>
      </c>
      <c r="E120" s="394" t="s">
        <v>15</v>
      </c>
      <c r="F120" s="397">
        <v>1</v>
      </c>
      <c r="G120" s="438"/>
      <c r="H120" s="412"/>
      <c r="I120" s="404">
        <v>0.5</v>
      </c>
      <c r="J120" s="404"/>
      <c r="K120" s="404"/>
      <c r="L120" s="397">
        <v>0.25</v>
      </c>
      <c r="M120" s="438"/>
      <c r="N120" s="412"/>
      <c r="O120" s="404">
        <v>0.5</v>
      </c>
      <c r="P120" s="407"/>
      <c r="Q120" s="407"/>
      <c r="R120" s="407"/>
      <c r="S120" s="407">
        <v>1</v>
      </c>
      <c r="T120" s="407" t="s">
        <v>430</v>
      </c>
      <c r="U120" s="407"/>
      <c r="V120" s="407"/>
      <c r="W120" s="433">
        <f t="shared" si="40"/>
        <v>163.26629841269843</v>
      </c>
      <c r="X120" s="361">
        <v>48.1</v>
      </c>
      <c r="Y120" s="440">
        <v>58.7</v>
      </c>
      <c r="Z120" s="410">
        <v>32.253600000000006</v>
      </c>
      <c r="AA120" s="409">
        <v>16.899999999999999</v>
      </c>
      <c r="AB120" s="362">
        <v>0.7</v>
      </c>
      <c r="AC120" s="362">
        <v>10</v>
      </c>
      <c r="AD120" s="362"/>
      <c r="AE120" s="405">
        <v>6.2</v>
      </c>
      <c r="AF120" s="405">
        <v>0.7</v>
      </c>
      <c r="AG120" s="363">
        <v>6.6126984126984132</v>
      </c>
      <c r="AH120" s="362">
        <v>2.5238095238095237</v>
      </c>
      <c r="AI120" s="362"/>
      <c r="AJ120" s="362">
        <v>4.0888888888888895</v>
      </c>
      <c r="AK120" s="548">
        <v>221.6</v>
      </c>
      <c r="AL120" s="166"/>
      <c r="AN120" s="423">
        <f t="shared" si="41"/>
        <v>163.26629841269843</v>
      </c>
      <c r="AO120" s="423">
        <f t="shared" si="42"/>
        <v>139.05360000000002</v>
      </c>
      <c r="AP120" s="277">
        <f t="shared" si="43"/>
        <v>300.6823196146928</v>
      </c>
      <c r="AQ120" s="277">
        <f t="shared" si="44"/>
        <v>244.9793978379345</v>
      </c>
    </row>
    <row r="121" spans="1:45" s="423" customFormat="1" ht="46.8">
      <c r="A121" s="686"/>
      <c r="B121" s="88" t="s">
        <v>120</v>
      </c>
      <c r="C121" s="88" t="s">
        <v>748</v>
      </c>
      <c r="D121" s="516">
        <v>185</v>
      </c>
      <c r="E121" s="411" t="s">
        <v>15</v>
      </c>
      <c r="F121" s="397">
        <v>1</v>
      </c>
      <c r="G121" s="438"/>
      <c r="H121" s="412"/>
      <c r="I121" s="412">
        <v>0.5</v>
      </c>
      <c r="J121" s="412"/>
      <c r="K121" s="412"/>
      <c r="L121" s="397">
        <v>1</v>
      </c>
      <c r="M121" s="438"/>
      <c r="N121" s="413"/>
      <c r="O121" s="412">
        <v>0.5</v>
      </c>
      <c r="P121" s="406">
        <v>1</v>
      </c>
      <c r="Q121" s="406"/>
      <c r="R121" s="406"/>
      <c r="S121" s="406"/>
      <c r="T121" s="407" t="s">
        <v>429</v>
      </c>
      <c r="U121" s="406"/>
      <c r="V121" s="406"/>
      <c r="W121" s="433">
        <f t="shared" si="40"/>
        <v>505.67879365079358</v>
      </c>
      <c r="X121" s="439">
        <v>314</v>
      </c>
      <c r="Y121" s="440"/>
      <c r="Z121" s="410">
        <v>94.828000000000003</v>
      </c>
      <c r="AA121" s="409">
        <v>67.7</v>
      </c>
      <c r="AB121" s="362">
        <v>2.9</v>
      </c>
      <c r="AC121" s="363">
        <v>40.1</v>
      </c>
      <c r="AD121" s="363"/>
      <c r="AE121" s="410">
        <v>24.7</v>
      </c>
      <c r="AF121" s="410">
        <v>2.7</v>
      </c>
      <c r="AG121" s="363">
        <v>26.450793650793653</v>
      </c>
      <c r="AH121" s="363">
        <v>10.095238095238095</v>
      </c>
      <c r="AI121" s="363"/>
      <c r="AJ121" s="363">
        <v>16.355555555555558</v>
      </c>
      <c r="AK121" s="549">
        <v>686.3</v>
      </c>
      <c r="AL121" s="166"/>
      <c r="AN121" s="423">
        <f t="shared" si="41"/>
        <v>505.67879365079358</v>
      </c>
      <c r="AO121" s="423">
        <f t="shared" si="42"/>
        <v>408.82799999999997</v>
      </c>
      <c r="AP121" s="277">
        <f t="shared" si="43"/>
        <v>931.29245982252439</v>
      </c>
      <c r="AQ121" s="277">
        <f t="shared" si="44"/>
        <v>720.25778016021923</v>
      </c>
    </row>
    <row r="122" spans="1:45" s="423" customFormat="1" ht="31.2">
      <c r="A122" s="686"/>
      <c r="B122" s="88" t="s">
        <v>121</v>
      </c>
      <c r="C122" s="88" t="s">
        <v>749</v>
      </c>
      <c r="D122" s="516">
        <v>320</v>
      </c>
      <c r="E122" s="411" t="s">
        <v>15</v>
      </c>
      <c r="F122" s="397">
        <v>1</v>
      </c>
      <c r="G122" s="438"/>
      <c r="H122" s="412"/>
      <c r="I122" s="412">
        <v>0.5</v>
      </c>
      <c r="J122" s="412"/>
      <c r="K122" s="412"/>
      <c r="L122" s="397">
        <v>1</v>
      </c>
      <c r="M122" s="438"/>
      <c r="N122" s="413"/>
      <c r="O122" s="412">
        <v>0.5</v>
      </c>
      <c r="P122" s="406">
        <v>1</v>
      </c>
      <c r="Q122" s="406"/>
      <c r="R122" s="406"/>
      <c r="S122" s="406">
        <v>1</v>
      </c>
      <c r="T122" s="407" t="s">
        <v>429</v>
      </c>
      <c r="U122" s="406"/>
      <c r="V122" s="406"/>
      <c r="W122" s="433">
        <f t="shared" si="40"/>
        <v>652.15379365079377</v>
      </c>
      <c r="X122" s="439">
        <v>314</v>
      </c>
      <c r="Y122" s="440">
        <v>112.5</v>
      </c>
      <c r="Z122" s="410">
        <v>128.803</v>
      </c>
      <c r="AA122" s="409">
        <v>67.7</v>
      </c>
      <c r="AB122" s="362">
        <v>2.9</v>
      </c>
      <c r="AC122" s="363">
        <v>40.1</v>
      </c>
      <c r="AD122" s="363"/>
      <c r="AE122" s="410">
        <v>24.7</v>
      </c>
      <c r="AF122" s="410">
        <v>2.7</v>
      </c>
      <c r="AG122" s="363">
        <v>26.450793650793653</v>
      </c>
      <c r="AH122" s="363">
        <v>10.095238095238095</v>
      </c>
      <c r="AI122" s="363"/>
      <c r="AJ122" s="363">
        <v>16.355555555555558</v>
      </c>
      <c r="AK122" s="549">
        <v>885</v>
      </c>
      <c r="AL122" s="166"/>
      <c r="AN122" s="423">
        <f t="shared" si="41"/>
        <v>652.15379365079377</v>
      </c>
      <c r="AO122" s="423">
        <f t="shared" si="42"/>
        <v>555.303</v>
      </c>
      <c r="AP122" s="277">
        <f t="shared" si="43"/>
        <v>1201.0507822304555</v>
      </c>
      <c r="AQ122" s="277">
        <f t="shared" si="44"/>
        <v>978.3119211411896</v>
      </c>
    </row>
    <row r="123" spans="1:45" s="423" customFormat="1" ht="78">
      <c r="A123" s="687"/>
      <c r="B123" s="88" t="s">
        <v>122</v>
      </c>
      <c r="C123" s="88" t="s">
        <v>750</v>
      </c>
      <c r="D123" s="517">
        <v>495</v>
      </c>
      <c r="E123" s="411" t="s">
        <v>15</v>
      </c>
      <c r="F123" s="400">
        <v>1</v>
      </c>
      <c r="G123" s="442"/>
      <c r="H123" s="412"/>
      <c r="I123" s="412">
        <v>0.5</v>
      </c>
      <c r="J123" s="412"/>
      <c r="K123" s="412"/>
      <c r="L123" s="400">
        <v>1</v>
      </c>
      <c r="M123" s="442"/>
      <c r="N123" s="413"/>
      <c r="O123" s="412">
        <v>0.5</v>
      </c>
      <c r="P123" s="406">
        <v>1</v>
      </c>
      <c r="Q123" s="406"/>
      <c r="R123" s="406"/>
      <c r="S123" s="406"/>
      <c r="T123" s="407" t="s">
        <v>429</v>
      </c>
      <c r="U123" s="406"/>
      <c r="V123" s="406"/>
      <c r="W123" s="433">
        <f t="shared" si="40"/>
        <v>547.21259365079368</v>
      </c>
      <c r="X123" s="439">
        <v>345.9</v>
      </c>
      <c r="Y123" s="440"/>
      <c r="Z123" s="410">
        <v>104.4618</v>
      </c>
      <c r="AA123" s="409">
        <v>67.7</v>
      </c>
      <c r="AB123" s="362">
        <v>2.9</v>
      </c>
      <c r="AC123" s="363">
        <v>40.1</v>
      </c>
      <c r="AD123" s="363"/>
      <c r="AE123" s="410">
        <v>24.7</v>
      </c>
      <c r="AF123" s="410">
        <v>2.7</v>
      </c>
      <c r="AG123" s="363">
        <v>26.450793650793653</v>
      </c>
      <c r="AH123" s="363">
        <v>10.095238095238095</v>
      </c>
      <c r="AI123" s="363"/>
      <c r="AJ123" s="363">
        <v>16.355555555555558</v>
      </c>
      <c r="AK123" s="549">
        <v>742.6</v>
      </c>
      <c r="AL123" s="166"/>
      <c r="AN123" s="423">
        <f t="shared" si="41"/>
        <v>547.21259365079368</v>
      </c>
      <c r="AO123" s="423">
        <f t="shared" si="42"/>
        <v>450.36179999999996</v>
      </c>
      <c r="AP123" s="277">
        <f t="shared" si="43"/>
        <v>1007.78393079864</v>
      </c>
      <c r="AQ123" s="277">
        <f t="shared" si="44"/>
        <v>793.43046546948983</v>
      </c>
    </row>
    <row r="124" spans="1:45" s="420" customFormat="1">
      <c r="A124" s="601">
        <v>18</v>
      </c>
      <c r="B124" s="12" t="s">
        <v>10</v>
      </c>
      <c r="C124" s="12"/>
      <c r="D124" s="3"/>
      <c r="E124" s="12"/>
      <c r="F124" s="418">
        <f t="shared" ref="F124:V124" si="45">SUM(F106:F118)</f>
        <v>9.5</v>
      </c>
      <c r="G124" s="418">
        <f t="shared" si="45"/>
        <v>3</v>
      </c>
      <c r="H124" s="418">
        <f t="shared" si="45"/>
        <v>0</v>
      </c>
      <c r="I124" s="418">
        <f t="shared" si="45"/>
        <v>4.25</v>
      </c>
      <c r="J124" s="418">
        <f t="shared" si="45"/>
        <v>0</v>
      </c>
      <c r="K124" s="418">
        <f t="shared" si="45"/>
        <v>0</v>
      </c>
      <c r="L124" s="418">
        <f t="shared" si="45"/>
        <v>4.75</v>
      </c>
      <c r="M124" s="418">
        <f t="shared" si="45"/>
        <v>1.5</v>
      </c>
      <c r="N124" s="418">
        <f t="shared" si="45"/>
        <v>0</v>
      </c>
      <c r="O124" s="418">
        <f t="shared" si="45"/>
        <v>2.25</v>
      </c>
      <c r="P124" s="419">
        <f t="shared" si="45"/>
        <v>3</v>
      </c>
      <c r="Q124" s="419">
        <f t="shared" si="45"/>
        <v>1</v>
      </c>
      <c r="R124" s="419">
        <f t="shared" si="45"/>
        <v>0</v>
      </c>
      <c r="S124" s="419">
        <f t="shared" si="45"/>
        <v>2</v>
      </c>
      <c r="T124" s="419">
        <f t="shared" si="45"/>
        <v>0</v>
      </c>
      <c r="U124" s="419">
        <f t="shared" si="45"/>
        <v>0</v>
      </c>
      <c r="V124" s="419">
        <f t="shared" si="45"/>
        <v>0</v>
      </c>
      <c r="W124" s="418">
        <f>SUM(W106:W123)</f>
        <v>5388.9191333333338</v>
      </c>
      <c r="X124" s="418">
        <f t="shared" ref="X124:AK124" si="46">SUM(X106:X123)</f>
        <v>2956.7999999999997</v>
      </c>
      <c r="Y124" s="418">
        <f t="shared" si="46"/>
        <v>401.1</v>
      </c>
      <c r="Z124" s="418">
        <f t="shared" si="46"/>
        <v>1014.0858000000001</v>
      </c>
      <c r="AA124" s="418">
        <f t="shared" si="46"/>
        <v>710.6</v>
      </c>
      <c r="AB124" s="418">
        <f t="shared" si="46"/>
        <v>30.199999999999992</v>
      </c>
      <c r="AC124" s="418">
        <f t="shared" si="46"/>
        <v>420.80000000000007</v>
      </c>
      <c r="AD124" s="418">
        <f t="shared" si="46"/>
        <v>0</v>
      </c>
      <c r="AE124" s="418">
        <f t="shared" si="46"/>
        <v>259.59999999999997</v>
      </c>
      <c r="AF124" s="418">
        <f t="shared" si="46"/>
        <v>28.599999999999994</v>
      </c>
      <c r="AG124" s="418">
        <f t="shared" si="46"/>
        <v>277.73333333333341</v>
      </c>
      <c r="AH124" s="418">
        <f t="shared" si="46"/>
        <v>106</v>
      </c>
      <c r="AI124" s="418">
        <f t="shared" si="46"/>
        <v>0</v>
      </c>
      <c r="AJ124" s="418">
        <f t="shared" si="46"/>
        <v>171.73333333333335</v>
      </c>
      <c r="AK124" s="418">
        <f t="shared" si="46"/>
        <v>7313.3000000000011</v>
      </c>
      <c r="AL124" s="418"/>
      <c r="AN124" s="418">
        <f>SUM(AN106:AN123)</f>
        <v>5388.9191333333338</v>
      </c>
      <c r="AO124" s="418">
        <f>SUM(AO106:AO123)</f>
        <v>4371.9857999999995</v>
      </c>
      <c r="AP124" s="418">
        <f>'[1]Колпнянская ЦРБ'!$K$90</f>
        <v>9924.6</v>
      </c>
      <c r="AQ124" s="418">
        <f>'[1]Колпнянская ЦРБ'!$K$11</f>
        <v>7702.4</v>
      </c>
      <c r="AR124" s="420" t="e">
        <f>AP124-AP106-AP107-#REF!-AP108-AP109-AP110-AP111-AP112-AP113-AP114-AP115-AP116-AP117-AP118-#REF!-AP119-#REF!-AP120-AP121-AP122-AP123</f>
        <v>#REF!</v>
      </c>
      <c r="AS124" s="420" t="e">
        <f>AQ124-AQ106-AQ107-#REF!-AQ108-AQ109-AQ110-AQ111-AQ112-AQ113-AQ114-AQ115-AQ116-AQ117-AQ118-#REF!-AQ119-#REF!-AQ120-AQ121-AQ122-AQ123</f>
        <v>#REF!</v>
      </c>
    </row>
    <row r="125" spans="1:45" s="417" customFormat="1" ht="31.2">
      <c r="A125" s="688" t="s">
        <v>123</v>
      </c>
      <c r="B125" s="19" t="s">
        <v>124</v>
      </c>
      <c r="C125" s="70" t="s">
        <v>443</v>
      </c>
      <c r="D125" s="4">
        <v>258</v>
      </c>
      <c r="E125" s="394" t="s">
        <v>15</v>
      </c>
      <c r="F125" s="412">
        <v>1</v>
      </c>
      <c r="G125" s="412"/>
      <c r="H125" s="412"/>
      <c r="I125" s="404">
        <v>0.25</v>
      </c>
      <c r="J125" s="404"/>
      <c r="K125" s="404"/>
      <c r="L125" s="412">
        <v>1</v>
      </c>
      <c r="M125" s="412"/>
      <c r="N125" s="412"/>
      <c r="O125" s="404">
        <v>0.25</v>
      </c>
      <c r="P125" s="407">
        <v>1</v>
      </c>
      <c r="Q125" s="407"/>
      <c r="R125" s="407"/>
      <c r="S125" s="407"/>
      <c r="T125" s="407" t="s">
        <v>429</v>
      </c>
      <c r="U125" s="407"/>
      <c r="V125" s="407"/>
      <c r="W125" s="332">
        <f t="shared" ref="W125:W145" si="47">X125+Y125+Z125+AA125+AF125+AG125</f>
        <v>569.20000000000005</v>
      </c>
      <c r="X125" s="410">
        <v>363.8</v>
      </c>
      <c r="Y125" s="410"/>
      <c r="Z125" s="410">
        <v>109.9</v>
      </c>
      <c r="AA125" s="409">
        <f t="shared" ref="AA125:AA132" si="48">AB125+AC125+AD125+AE125</f>
        <v>88.699999999999989</v>
      </c>
      <c r="AB125" s="405">
        <v>6</v>
      </c>
      <c r="AC125" s="405">
        <v>72.099999999999994</v>
      </c>
      <c r="AD125" s="405"/>
      <c r="AE125" s="405">
        <v>10.6</v>
      </c>
      <c r="AF125" s="405"/>
      <c r="AG125" s="409">
        <f t="shared" ref="AG125:AG132" si="49">AH125+AI125+AJ125</f>
        <v>6.8</v>
      </c>
      <c r="AH125" s="405">
        <v>2.4</v>
      </c>
      <c r="AI125" s="405">
        <v>1.2</v>
      </c>
      <c r="AJ125" s="405">
        <v>3.2</v>
      </c>
      <c r="AK125" s="343">
        <v>727.6</v>
      </c>
      <c r="AL125" s="318"/>
      <c r="AN125" s="417">
        <f t="shared" ref="AN125:AN132" si="50">W125</f>
        <v>569.20000000000005</v>
      </c>
      <c r="AO125" s="417">
        <f t="shared" ref="AO125:AO132" si="51">X125+Y125+Z125</f>
        <v>473.70000000000005</v>
      </c>
      <c r="AP125" s="318">
        <f t="shared" ref="AP125:AP132" si="52">$AP$133*(AN125/$AN$133)</f>
        <v>774.31725936199734</v>
      </c>
      <c r="AQ125" s="318">
        <f t="shared" ref="AQ125:AQ132" si="53">$AQ$133*(AO125/$AO$133)</f>
        <v>672.9706268288927</v>
      </c>
    </row>
    <row r="126" spans="1:45" s="417" customFormat="1">
      <c r="A126" s="688"/>
      <c r="B126" s="19" t="s">
        <v>125</v>
      </c>
      <c r="C126" s="36" t="s">
        <v>444</v>
      </c>
      <c r="D126" s="4">
        <v>516</v>
      </c>
      <c r="E126" s="394" t="s">
        <v>15</v>
      </c>
      <c r="F126" s="412">
        <v>1</v>
      </c>
      <c r="G126" s="412"/>
      <c r="H126" s="412"/>
      <c r="I126" s="404">
        <v>0.25</v>
      </c>
      <c r="J126" s="404"/>
      <c r="K126" s="404"/>
      <c r="L126" s="412">
        <v>1</v>
      </c>
      <c r="M126" s="412"/>
      <c r="N126" s="412"/>
      <c r="O126" s="404">
        <v>0.25</v>
      </c>
      <c r="P126" s="407">
        <v>1</v>
      </c>
      <c r="Q126" s="407"/>
      <c r="R126" s="407"/>
      <c r="S126" s="407"/>
      <c r="T126" s="407" t="s">
        <v>429</v>
      </c>
      <c r="U126" s="407"/>
      <c r="V126" s="407"/>
      <c r="W126" s="332">
        <f t="shared" si="47"/>
        <v>539.9</v>
      </c>
      <c r="X126" s="410">
        <v>356.8</v>
      </c>
      <c r="Y126" s="410"/>
      <c r="Z126" s="410">
        <v>107.8</v>
      </c>
      <c r="AA126" s="409">
        <f t="shared" si="48"/>
        <v>57</v>
      </c>
      <c r="AB126" s="405">
        <v>6</v>
      </c>
      <c r="AC126" s="405">
        <v>40.4</v>
      </c>
      <c r="AD126" s="405"/>
      <c r="AE126" s="405">
        <v>10.6</v>
      </c>
      <c r="AF126" s="405"/>
      <c r="AG126" s="409">
        <f t="shared" si="49"/>
        <v>18.3</v>
      </c>
      <c r="AH126" s="405">
        <v>8.5</v>
      </c>
      <c r="AI126" s="405">
        <v>2.1</v>
      </c>
      <c r="AJ126" s="405">
        <v>7.7</v>
      </c>
      <c r="AK126" s="332">
        <v>583.70000000000005</v>
      </c>
      <c r="AL126" s="318"/>
      <c r="AN126" s="417">
        <f t="shared" si="50"/>
        <v>539.9</v>
      </c>
      <c r="AO126" s="417">
        <f t="shared" si="51"/>
        <v>464.6</v>
      </c>
      <c r="AP126" s="318">
        <f t="shared" si="52"/>
        <v>734.45869348127599</v>
      </c>
      <c r="AQ126" s="318">
        <f t="shared" si="53"/>
        <v>660.04254427845376</v>
      </c>
    </row>
    <row r="127" spans="1:45" s="417" customFormat="1" ht="62.4">
      <c r="A127" s="688"/>
      <c r="B127" s="19" t="s">
        <v>362</v>
      </c>
      <c r="C127" s="70" t="s">
        <v>445</v>
      </c>
      <c r="D127" s="4">
        <v>315</v>
      </c>
      <c r="E127" s="394" t="s">
        <v>15</v>
      </c>
      <c r="F127" s="412">
        <v>1</v>
      </c>
      <c r="G127" s="412"/>
      <c r="H127" s="412"/>
      <c r="I127" s="404">
        <v>0.25</v>
      </c>
      <c r="J127" s="404"/>
      <c r="K127" s="404">
        <v>0.25</v>
      </c>
      <c r="L127" s="412">
        <v>0.5</v>
      </c>
      <c r="M127" s="412"/>
      <c r="N127" s="412"/>
      <c r="O127" s="404">
        <v>0</v>
      </c>
      <c r="P127" s="407"/>
      <c r="Q127" s="407"/>
      <c r="R127" s="407"/>
      <c r="S127" s="407"/>
      <c r="T127" s="407" t="s">
        <v>430</v>
      </c>
      <c r="U127" s="407"/>
      <c r="V127" s="407"/>
      <c r="W127" s="332">
        <f t="shared" si="47"/>
        <v>125.3</v>
      </c>
      <c r="X127" s="410">
        <v>89.1</v>
      </c>
      <c r="Y127" s="410"/>
      <c r="Z127" s="410">
        <v>26.9</v>
      </c>
      <c r="AA127" s="409">
        <f t="shared" si="48"/>
        <v>0</v>
      </c>
      <c r="AB127" s="405">
        <v>0</v>
      </c>
      <c r="AC127" s="405">
        <v>0</v>
      </c>
      <c r="AD127" s="405"/>
      <c r="AE127" s="405">
        <v>0</v>
      </c>
      <c r="AF127" s="405"/>
      <c r="AG127" s="409">
        <f t="shared" si="49"/>
        <v>9.3000000000000007</v>
      </c>
      <c r="AH127" s="405">
        <v>5.7</v>
      </c>
      <c r="AI127" s="405">
        <v>3.6</v>
      </c>
      <c r="AJ127" s="405"/>
      <c r="AK127" s="332">
        <v>125.3</v>
      </c>
      <c r="AL127" s="318"/>
      <c r="AN127" s="417">
        <f t="shared" si="50"/>
        <v>125.3</v>
      </c>
      <c r="AO127" s="417">
        <f t="shared" si="51"/>
        <v>116</v>
      </c>
      <c r="AP127" s="318">
        <f t="shared" si="52"/>
        <v>170.45318446601942</v>
      </c>
      <c r="AQ127" s="318">
        <f t="shared" si="53"/>
        <v>164.797535807793</v>
      </c>
    </row>
    <row r="128" spans="1:45" s="417" customFormat="1" ht="62.4">
      <c r="A128" s="688"/>
      <c r="B128" s="19" t="s">
        <v>126</v>
      </c>
      <c r="C128" s="36" t="s">
        <v>446</v>
      </c>
      <c r="D128" s="4">
        <v>300</v>
      </c>
      <c r="E128" s="394" t="s">
        <v>15</v>
      </c>
      <c r="F128" s="412">
        <v>1</v>
      </c>
      <c r="G128" s="412"/>
      <c r="H128" s="412"/>
      <c r="I128" s="404">
        <v>0.25</v>
      </c>
      <c r="J128" s="404"/>
      <c r="K128" s="404"/>
      <c r="L128" s="412">
        <v>1</v>
      </c>
      <c r="M128" s="412"/>
      <c r="N128" s="412"/>
      <c r="O128" s="404">
        <v>0.25</v>
      </c>
      <c r="P128" s="407">
        <v>1</v>
      </c>
      <c r="Q128" s="407"/>
      <c r="R128" s="407"/>
      <c r="S128" s="407"/>
      <c r="T128" s="407" t="s">
        <v>429</v>
      </c>
      <c r="U128" s="407"/>
      <c r="V128" s="407"/>
      <c r="W128" s="332">
        <f t="shared" si="47"/>
        <v>504.3</v>
      </c>
      <c r="X128" s="410">
        <v>363.3</v>
      </c>
      <c r="Y128" s="410"/>
      <c r="Z128" s="410">
        <v>109.7</v>
      </c>
      <c r="AA128" s="409">
        <f t="shared" si="48"/>
        <v>26.1</v>
      </c>
      <c r="AB128" s="405">
        <v>6</v>
      </c>
      <c r="AC128" s="405">
        <v>9.5</v>
      </c>
      <c r="AD128" s="405"/>
      <c r="AE128" s="405">
        <v>10.6</v>
      </c>
      <c r="AF128" s="405"/>
      <c r="AG128" s="409">
        <f t="shared" si="49"/>
        <v>5.2</v>
      </c>
      <c r="AH128" s="405">
        <v>3.2</v>
      </c>
      <c r="AI128" s="405">
        <v>1</v>
      </c>
      <c r="AJ128" s="405">
        <v>1</v>
      </c>
      <c r="AK128" s="332">
        <v>663.4</v>
      </c>
      <c r="AL128" s="318"/>
      <c r="AN128" s="417">
        <f t="shared" si="50"/>
        <v>504.3</v>
      </c>
      <c r="AO128" s="417">
        <f t="shared" si="51"/>
        <v>473</v>
      </c>
      <c r="AP128" s="318">
        <f t="shared" si="52"/>
        <v>686.02985575589457</v>
      </c>
      <c r="AQ128" s="318">
        <f t="shared" si="53"/>
        <v>671.97615894039734</v>
      </c>
    </row>
    <row r="129" spans="1:45" s="417" customFormat="1" ht="31.2">
      <c r="A129" s="688"/>
      <c r="B129" s="19" t="s">
        <v>127</v>
      </c>
      <c r="C129" s="70" t="s">
        <v>447</v>
      </c>
      <c r="D129" s="4">
        <v>237</v>
      </c>
      <c r="E129" s="394" t="s">
        <v>15</v>
      </c>
      <c r="F129" s="412">
        <v>1</v>
      </c>
      <c r="G129" s="412"/>
      <c r="H129" s="412"/>
      <c r="I129" s="404">
        <v>0.25</v>
      </c>
      <c r="J129" s="404"/>
      <c r="K129" s="404">
        <v>0.25</v>
      </c>
      <c r="L129" s="412">
        <v>1</v>
      </c>
      <c r="M129" s="412"/>
      <c r="N129" s="412"/>
      <c r="O129" s="404">
        <v>0.5</v>
      </c>
      <c r="P129" s="407">
        <v>1</v>
      </c>
      <c r="Q129" s="407"/>
      <c r="R129" s="407"/>
      <c r="S129" s="407">
        <v>1</v>
      </c>
      <c r="T129" s="407" t="s">
        <v>429</v>
      </c>
      <c r="U129" s="407"/>
      <c r="V129" s="407"/>
      <c r="W129" s="332">
        <f t="shared" si="47"/>
        <v>623.1</v>
      </c>
      <c r="X129" s="410">
        <v>328.5</v>
      </c>
      <c r="Y129" s="410">
        <v>113.3</v>
      </c>
      <c r="Z129" s="410">
        <v>133.4</v>
      </c>
      <c r="AA129" s="409">
        <f t="shared" si="48"/>
        <v>42.800000000000004</v>
      </c>
      <c r="AB129" s="405">
        <v>6</v>
      </c>
      <c r="AC129" s="405">
        <v>26.2</v>
      </c>
      <c r="AD129" s="405"/>
      <c r="AE129" s="405">
        <v>10.6</v>
      </c>
      <c r="AF129" s="405"/>
      <c r="AG129" s="409">
        <f t="shared" si="49"/>
        <v>5.0999999999999996</v>
      </c>
      <c r="AH129" s="405">
        <v>3</v>
      </c>
      <c r="AI129" s="405">
        <v>1</v>
      </c>
      <c r="AJ129" s="405">
        <v>1.1000000000000001</v>
      </c>
      <c r="AK129" s="332">
        <v>830.4</v>
      </c>
      <c r="AL129" s="318"/>
      <c r="AN129" s="417">
        <f t="shared" si="50"/>
        <v>623.1</v>
      </c>
      <c r="AO129" s="417">
        <f t="shared" si="51"/>
        <v>575.20000000000005</v>
      </c>
      <c r="AP129" s="318">
        <f t="shared" si="52"/>
        <v>847.64069625520108</v>
      </c>
      <c r="AQ129" s="318">
        <f t="shared" si="53"/>
        <v>817.16847066071148</v>
      </c>
    </row>
    <row r="130" spans="1:45" s="417" customFormat="1" ht="31.2">
      <c r="A130" s="688"/>
      <c r="B130" s="19" t="s">
        <v>128</v>
      </c>
      <c r="C130" s="70" t="s">
        <v>448</v>
      </c>
      <c r="D130" s="4">
        <v>333</v>
      </c>
      <c r="E130" s="394" t="s">
        <v>18</v>
      </c>
      <c r="F130" s="412"/>
      <c r="G130" s="412">
        <v>1</v>
      </c>
      <c r="H130" s="412"/>
      <c r="I130" s="404">
        <v>0.25</v>
      </c>
      <c r="J130" s="404"/>
      <c r="K130" s="404"/>
      <c r="L130" s="412"/>
      <c r="M130" s="412">
        <v>1</v>
      </c>
      <c r="N130" s="412"/>
      <c r="O130" s="404">
        <v>0.25</v>
      </c>
      <c r="P130" s="407"/>
      <c r="Q130" s="407">
        <v>1</v>
      </c>
      <c r="R130" s="407"/>
      <c r="S130" s="407"/>
      <c r="T130" s="407"/>
      <c r="U130" s="407" t="s">
        <v>429</v>
      </c>
      <c r="V130" s="407"/>
      <c r="W130" s="332">
        <f t="shared" si="47"/>
        <v>566.1</v>
      </c>
      <c r="X130" s="410">
        <v>427.7</v>
      </c>
      <c r="Y130" s="410"/>
      <c r="Z130" s="410">
        <v>129.19999999999999</v>
      </c>
      <c r="AA130" s="409">
        <f t="shared" si="48"/>
        <v>0</v>
      </c>
      <c r="AB130" s="405">
        <v>0</v>
      </c>
      <c r="AC130" s="405">
        <v>0</v>
      </c>
      <c r="AD130" s="405"/>
      <c r="AE130" s="405">
        <v>0</v>
      </c>
      <c r="AF130" s="405"/>
      <c r="AG130" s="409">
        <f t="shared" si="49"/>
        <v>9.1999999999999993</v>
      </c>
      <c r="AH130" s="405">
        <v>6.1</v>
      </c>
      <c r="AI130" s="405">
        <v>2</v>
      </c>
      <c r="AJ130" s="405">
        <v>1.1000000000000001</v>
      </c>
      <c r="AK130" s="332">
        <v>641.29999999999995</v>
      </c>
      <c r="AL130" s="318"/>
      <c r="AN130" s="417">
        <f t="shared" si="50"/>
        <v>566.1</v>
      </c>
      <c r="AO130" s="417">
        <f t="shared" si="51"/>
        <v>556.9</v>
      </c>
      <c r="AP130" s="318">
        <f t="shared" si="52"/>
        <v>770.10014147018035</v>
      </c>
      <c r="AQ130" s="318">
        <f t="shared" si="53"/>
        <v>791.17023871862</v>
      </c>
    </row>
    <row r="131" spans="1:45" s="417" customFormat="1" ht="62.4">
      <c r="A131" s="688"/>
      <c r="B131" s="19" t="s">
        <v>129</v>
      </c>
      <c r="C131" s="70" t="s">
        <v>449</v>
      </c>
      <c r="D131" s="4">
        <v>123</v>
      </c>
      <c r="E131" s="394" t="s">
        <v>15</v>
      </c>
      <c r="F131" s="412">
        <v>1</v>
      </c>
      <c r="G131" s="412"/>
      <c r="H131" s="412"/>
      <c r="I131" s="404">
        <v>0.25</v>
      </c>
      <c r="J131" s="404"/>
      <c r="K131" s="404"/>
      <c r="L131" s="412">
        <v>0.5</v>
      </c>
      <c r="M131" s="412"/>
      <c r="N131" s="412"/>
      <c r="O131" s="404">
        <v>0</v>
      </c>
      <c r="P131" s="407"/>
      <c r="Q131" s="407"/>
      <c r="R131" s="407"/>
      <c r="S131" s="407"/>
      <c r="T131" s="407" t="s">
        <v>430</v>
      </c>
      <c r="U131" s="407"/>
      <c r="V131" s="407"/>
      <c r="W131" s="332">
        <f t="shared" si="47"/>
        <v>117.6</v>
      </c>
      <c r="X131" s="410">
        <v>89.1</v>
      </c>
      <c r="Y131" s="410"/>
      <c r="Z131" s="410">
        <v>26.9</v>
      </c>
      <c r="AA131" s="409">
        <f t="shared" si="48"/>
        <v>0</v>
      </c>
      <c r="AB131" s="405">
        <v>0</v>
      </c>
      <c r="AC131" s="405">
        <v>0</v>
      </c>
      <c r="AD131" s="405"/>
      <c r="AE131" s="405">
        <v>0</v>
      </c>
      <c r="AF131" s="405"/>
      <c r="AG131" s="409">
        <f t="shared" si="49"/>
        <v>1.6</v>
      </c>
      <c r="AH131" s="405">
        <v>1.1000000000000001</v>
      </c>
      <c r="AI131" s="405">
        <v>0.5</v>
      </c>
      <c r="AJ131" s="405"/>
      <c r="AK131" s="332">
        <v>117.6</v>
      </c>
      <c r="AL131" s="318"/>
      <c r="AN131" s="417">
        <f t="shared" si="50"/>
        <v>117.6</v>
      </c>
      <c r="AO131" s="417">
        <f t="shared" si="51"/>
        <v>116</v>
      </c>
      <c r="AP131" s="318">
        <f t="shared" si="52"/>
        <v>159.97840776699027</v>
      </c>
      <c r="AQ131" s="318">
        <f t="shared" si="53"/>
        <v>164.797535807793</v>
      </c>
    </row>
    <row r="132" spans="1:45" s="417" customFormat="1" ht="93.6">
      <c r="A132" s="688"/>
      <c r="B132" s="19" t="s">
        <v>130</v>
      </c>
      <c r="C132" s="70" t="s">
        <v>450</v>
      </c>
      <c r="D132" s="4">
        <v>368</v>
      </c>
      <c r="E132" s="394" t="s">
        <v>15</v>
      </c>
      <c r="F132" s="412">
        <v>1</v>
      </c>
      <c r="G132" s="412"/>
      <c r="H132" s="412"/>
      <c r="I132" s="404">
        <v>0.25</v>
      </c>
      <c r="J132" s="404"/>
      <c r="K132" s="404"/>
      <c r="L132" s="412">
        <v>1</v>
      </c>
      <c r="M132" s="412"/>
      <c r="N132" s="412"/>
      <c r="O132" s="404">
        <v>0.25</v>
      </c>
      <c r="P132" s="407">
        <v>1</v>
      </c>
      <c r="Q132" s="407"/>
      <c r="R132" s="407"/>
      <c r="S132" s="407"/>
      <c r="T132" s="407" t="s">
        <v>429</v>
      </c>
      <c r="U132" s="407"/>
      <c r="V132" s="407"/>
      <c r="W132" s="332">
        <f t="shared" si="47"/>
        <v>559.5</v>
      </c>
      <c r="X132" s="410">
        <v>361.8</v>
      </c>
      <c r="Y132" s="410"/>
      <c r="Z132" s="410">
        <v>109.3</v>
      </c>
      <c r="AA132" s="409">
        <f t="shared" si="48"/>
        <v>78.199999999999989</v>
      </c>
      <c r="AB132" s="405">
        <v>6</v>
      </c>
      <c r="AC132" s="405">
        <v>61.6</v>
      </c>
      <c r="AD132" s="405"/>
      <c r="AE132" s="405">
        <v>10.6</v>
      </c>
      <c r="AF132" s="405"/>
      <c r="AG132" s="409">
        <f t="shared" si="49"/>
        <v>10.199999999999999</v>
      </c>
      <c r="AH132" s="405">
        <v>6.2</v>
      </c>
      <c r="AI132" s="405">
        <v>3</v>
      </c>
      <c r="AJ132" s="405">
        <v>1</v>
      </c>
      <c r="AK132" s="332">
        <v>604.4</v>
      </c>
      <c r="AL132" s="318"/>
      <c r="AN132" s="417">
        <f t="shared" si="50"/>
        <v>559.5</v>
      </c>
      <c r="AO132" s="417">
        <f t="shared" si="51"/>
        <v>471.1</v>
      </c>
      <c r="AP132" s="318">
        <f t="shared" si="52"/>
        <v>761.12176144244108</v>
      </c>
      <c r="AQ132" s="318">
        <f t="shared" si="53"/>
        <v>669.27688895733866</v>
      </c>
    </row>
    <row r="133" spans="1:45" s="420" customFormat="1">
      <c r="A133" s="601">
        <v>8</v>
      </c>
      <c r="B133" s="12" t="s">
        <v>10</v>
      </c>
      <c r="C133" s="12"/>
      <c r="D133" s="3">
        <f>SUM(D125:D132)</f>
        <v>2450</v>
      </c>
      <c r="E133" s="12"/>
      <c r="F133" s="418">
        <f>SUM(F125:F132)</f>
        <v>7</v>
      </c>
      <c r="G133" s="418">
        <f t="shared" ref="G133:AK133" si="54">SUM(G125:G132)</f>
        <v>1</v>
      </c>
      <c r="H133" s="418">
        <f t="shared" si="54"/>
        <v>0</v>
      </c>
      <c r="I133" s="418">
        <f t="shared" si="54"/>
        <v>2</v>
      </c>
      <c r="J133" s="418">
        <f t="shared" si="54"/>
        <v>0</v>
      </c>
      <c r="K133" s="418">
        <f t="shared" si="54"/>
        <v>0.5</v>
      </c>
      <c r="L133" s="418">
        <f t="shared" si="54"/>
        <v>6</v>
      </c>
      <c r="M133" s="418">
        <f t="shared" si="54"/>
        <v>1</v>
      </c>
      <c r="N133" s="418">
        <f t="shared" si="54"/>
        <v>0</v>
      </c>
      <c r="O133" s="418">
        <f t="shared" si="54"/>
        <v>1.75</v>
      </c>
      <c r="P133" s="419">
        <f t="shared" si="54"/>
        <v>5</v>
      </c>
      <c r="Q133" s="419">
        <f t="shared" si="54"/>
        <v>1</v>
      </c>
      <c r="R133" s="419">
        <f t="shared" si="54"/>
        <v>0</v>
      </c>
      <c r="S133" s="419">
        <f t="shared" si="54"/>
        <v>1</v>
      </c>
      <c r="T133" s="419">
        <f t="shared" si="54"/>
        <v>0</v>
      </c>
      <c r="U133" s="419">
        <f t="shared" si="54"/>
        <v>0</v>
      </c>
      <c r="V133" s="419">
        <f t="shared" si="54"/>
        <v>0</v>
      </c>
      <c r="W133" s="418">
        <f t="shared" si="54"/>
        <v>3604.9999999999995</v>
      </c>
      <c r="X133" s="418">
        <f t="shared" si="54"/>
        <v>2380.1</v>
      </c>
      <c r="Y133" s="418">
        <f t="shared" si="54"/>
        <v>113.3</v>
      </c>
      <c r="Z133" s="418">
        <f t="shared" si="54"/>
        <v>753.1</v>
      </c>
      <c r="AA133" s="418">
        <f t="shared" si="54"/>
        <v>292.79999999999995</v>
      </c>
      <c r="AB133" s="418">
        <f t="shared" si="54"/>
        <v>30</v>
      </c>
      <c r="AC133" s="418">
        <f t="shared" si="54"/>
        <v>209.79999999999998</v>
      </c>
      <c r="AD133" s="418">
        <f t="shared" si="54"/>
        <v>0</v>
      </c>
      <c r="AE133" s="418">
        <f t="shared" si="54"/>
        <v>53</v>
      </c>
      <c r="AF133" s="418">
        <f t="shared" si="54"/>
        <v>0</v>
      </c>
      <c r="AG133" s="418">
        <f t="shared" si="54"/>
        <v>65.7</v>
      </c>
      <c r="AH133" s="418">
        <f t="shared" si="54"/>
        <v>36.200000000000003</v>
      </c>
      <c r="AI133" s="418">
        <f t="shared" si="54"/>
        <v>14.4</v>
      </c>
      <c r="AJ133" s="418">
        <f t="shared" si="54"/>
        <v>15.1</v>
      </c>
      <c r="AK133" s="418">
        <f t="shared" si="54"/>
        <v>4293.7</v>
      </c>
      <c r="AL133" s="418"/>
      <c r="AN133" s="418">
        <f>SUM(AN125:AN132)</f>
        <v>3604.9999999999995</v>
      </c>
      <c r="AO133" s="418">
        <f>SUM(AO125:AO132)</f>
        <v>3246.5</v>
      </c>
      <c r="AP133" s="418">
        <f>'[1]Корсаковская ЦРБ'!$K$90</f>
        <v>4904.0999999999995</v>
      </c>
      <c r="AQ133" s="418">
        <f>'[1]Корсаковская ЦРБ'!$K$11</f>
        <v>4612.2</v>
      </c>
      <c r="AR133" s="420">
        <f>AP133-AP125-AP126-AP127-AP128-AP129-AP130-AP131-AP132</f>
        <v>0</v>
      </c>
      <c r="AS133" s="420">
        <f>AQ133-AQ125-AQ126-AQ127-AQ128-AQ129-AQ130-AQ131-AQ132</f>
        <v>0</v>
      </c>
    </row>
    <row r="134" spans="1:45" s="417" customFormat="1">
      <c r="A134" s="684" t="s">
        <v>131</v>
      </c>
      <c r="B134" s="20" t="s">
        <v>132</v>
      </c>
      <c r="C134" s="71" t="s">
        <v>513</v>
      </c>
      <c r="D134" s="518">
        <v>250</v>
      </c>
      <c r="E134" s="313" t="s">
        <v>15</v>
      </c>
      <c r="F134" s="347">
        <v>1</v>
      </c>
      <c r="G134" s="347"/>
      <c r="H134" s="445"/>
      <c r="I134" s="445">
        <v>0.25</v>
      </c>
      <c r="J134" s="347"/>
      <c r="K134" s="347"/>
      <c r="L134" s="347">
        <v>1</v>
      </c>
      <c r="M134" s="347"/>
      <c r="N134" s="445"/>
      <c r="O134" s="445">
        <v>0.25</v>
      </c>
      <c r="P134" s="393">
        <v>1</v>
      </c>
      <c r="Q134" s="393"/>
      <c r="R134" s="393"/>
      <c r="S134" s="393"/>
      <c r="T134" s="346" t="s">
        <v>430</v>
      </c>
      <c r="U134" s="346"/>
      <c r="V134" s="346"/>
      <c r="W134" s="332">
        <f t="shared" si="47"/>
        <v>45.500000000000007</v>
      </c>
      <c r="X134" s="410"/>
      <c r="Y134" s="410"/>
      <c r="Z134" s="410"/>
      <c r="AA134" s="409">
        <v>42.900000000000006</v>
      </c>
      <c r="AB134" s="405"/>
      <c r="AC134" s="405">
        <v>33.200000000000003</v>
      </c>
      <c r="AD134" s="405"/>
      <c r="AE134" s="405">
        <v>9.6999999999999993</v>
      </c>
      <c r="AF134" s="405"/>
      <c r="AG134" s="409">
        <v>2.5999999999999996</v>
      </c>
      <c r="AH134" s="366">
        <v>0.3</v>
      </c>
      <c r="AI134" s="366"/>
      <c r="AJ134" s="405">
        <v>2.2999999999999998</v>
      </c>
      <c r="AK134" s="343">
        <v>47.3</v>
      </c>
      <c r="AL134" s="318"/>
      <c r="AN134" s="417">
        <f t="shared" ref="AN134:AN145" si="55">W134</f>
        <v>45.500000000000007</v>
      </c>
      <c r="AO134" s="417">
        <f t="shared" ref="AO134:AO145" si="56">X134+Y134+Z134</f>
        <v>0</v>
      </c>
      <c r="AP134" s="318">
        <f t="shared" ref="AP134:AP145" si="57">$AP$146*(AN134/$AN$146)</f>
        <v>43.302144615513008</v>
      </c>
      <c r="AQ134" s="318">
        <f t="shared" ref="AQ134:AQ145" si="58">$AQ$146*(AO134/$AO$146)</f>
        <v>0</v>
      </c>
    </row>
    <row r="135" spans="1:45" s="417" customFormat="1" ht="31.2">
      <c r="A135" s="684"/>
      <c r="B135" s="313" t="s">
        <v>133</v>
      </c>
      <c r="C135" s="71" t="s">
        <v>514</v>
      </c>
      <c r="D135" s="519">
        <v>242</v>
      </c>
      <c r="E135" s="313" t="s">
        <v>21</v>
      </c>
      <c r="F135" s="347"/>
      <c r="G135" s="346">
        <v>1</v>
      </c>
      <c r="H135" s="445"/>
      <c r="I135" s="445">
        <v>0.25</v>
      </c>
      <c r="J135" s="346"/>
      <c r="K135" s="346"/>
      <c r="L135" s="347"/>
      <c r="M135" s="346">
        <v>1</v>
      </c>
      <c r="N135" s="445"/>
      <c r="O135" s="445">
        <v>0.25</v>
      </c>
      <c r="P135" s="393"/>
      <c r="Q135" s="393">
        <v>1</v>
      </c>
      <c r="R135" s="393"/>
      <c r="S135" s="393"/>
      <c r="T135" s="346"/>
      <c r="U135" s="346" t="s">
        <v>429</v>
      </c>
      <c r="V135" s="346"/>
      <c r="W135" s="332">
        <f t="shared" si="47"/>
        <v>589.09999999999991</v>
      </c>
      <c r="X135" s="410">
        <v>418.7</v>
      </c>
      <c r="Y135" s="410"/>
      <c r="Z135" s="410">
        <v>92</v>
      </c>
      <c r="AA135" s="409">
        <v>64.599999999999994</v>
      </c>
      <c r="AB135" s="405"/>
      <c r="AC135" s="405">
        <v>61.3</v>
      </c>
      <c r="AD135" s="405"/>
      <c r="AE135" s="405">
        <v>3.3</v>
      </c>
      <c r="AF135" s="405"/>
      <c r="AG135" s="409">
        <v>13.8</v>
      </c>
      <c r="AH135" s="366">
        <v>10.4</v>
      </c>
      <c r="AI135" s="366"/>
      <c r="AJ135" s="405">
        <v>3.4</v>
      </c>
      <c r="AK135" s="332">
        <v>612.70000000000005</v>
      </c>
      <c r="AL135" s="318"/>
      <c r="AN135" s="417">
        <f t="shared" si="55"/>
        <v>589.09999999999991</v>
      </c>
      <c r="AO135" s="417">
        <f t="shared" si="56"/>
        <v>510.7</v>
      </c>
      <c r="AP135" s="318">
        <f t="shared" si="57"/>
        <v>560.64381083513626</v>
      </c>
      <c r="AQ135" s="318">
        <f t="shared" si="58"/>
        <v>471.58674173260295</v>
      </c>
    </row>
    <row r="136" spans="1:45" s="417" customFormat="1" ht="31.2">
      <c r="A136" s="684"/>
      <c r="B136" s="313" t="s">
        <v>134</v>
      </c>
      <c r="C136" s="71" t="s">
        <v>515</v>
      </c>
      <c r="D136" s="519">
        <v>255</v>
      </c>
      <c r="E136" s="313" t="s">
        <v>21</v>
      </c>
      <c r="F136" s="347"/>
      <c r="G136" s="346">
        <v>1</v>
      </c>
      <c r="H136" s="445"/>
      <c r="I136" s="445">
        <v>0.25</v>
      </c>
      <c r="J136" s="346"/>
      <c r="K136" s="346"/>
      <c r="L136" s="347"/>
      <c r="M136" s="346">
        <v>1</v>
      </c>
      <c r="N136" s="445"/>
      <c r="O136" s="445">
        <v>0.25</v>
      </c>
      <c r="P136" s="393"/>
      <c r="Q136" s="393">
        <v>1</v>
      </c>
      <c r="R136" s="393"/>
      <c r="S136" s="393"/>
      <c r="T136" s="346"/>
      <c r="U136" s="346" t="s">
        <v>429</v>
      </c>
      <c r="V136" s="346"/>
      <c r="W136" s="332">
        <f t="shared" si="47"/>
        <v>497.6</v>
      </c>
      <c r="X136" s="410">
        <v>365</v>
      </c>
      <c r="Y136" s="410"/>
      <c r="Z136" s="410">
        <v>73.3</v>
      </c>
      <c r="AA136" s="409">
        <v>45.6</v>
      </c>
      <c r="AB136" s="405"/>
      <c r="AC136" s="405">
        <v>36</v>
      </c>
      <c r="AD136" s="405"/>
      <c r="AE136" s="405">
        <v>9.6</v>
      </c>
      <c r="AF136" s="405"/>
      <c r="AG136" s="409">
        <v>13.7</v>
      </c>
      <c r="AH136" s="366">
        <v>10.199999999999999</v>
      </c>
      <c r="AI136" s="366"/>
      <c r="AJ136" s="405">
        <v>3.5</v>
      </c>
      <c r="AK136" s="332">
        <v>517.5</v>
      </c>
      <c r="AL136" s="318"/>
      <c r="AN136" s="417">
        <f t="shared" si="55"/>
        <v>497.6</v>
      </c>
      <c r="AO136" s="417">
        <f t="shared" si="56"/>
        <v>438.3</v>
      </c>
      <c r="AP136" s="318">
        <f t="shared" si="57"/>
        <v>473.56367386108286</v>
      </c>
      <c r="AQ136" s="318">
        <f t="shared" si="58"/>
        <v>404.73167985392581</v>
      </c>
    </row>
    <row r="137" spans="1:45" s="417" customFormat="1">
      <c r="A137" s="684"/>
      <c r="B137" s="20" t="s">
        <v>135</v>
      </c>
      <c r="C137" s="71" t="s">
        <v>516</v>
      </c>
      <c r="D137" s="520">
        <v>387</v>
      </c>
      <c r="E137" s="313" t="s">
        <v>18</v>
      </c>
      <c r="F137" s="347"/>
      <c r="G137" s="346">
        <v>1</v>
      </c>
      <c r="H137" s="445"/>
      <c r="I137" s="445">
        <v>0.25</v>
      </c>
      <c r="J137" s="346"/>
      <c r="K137" s="346"/>
      <c r="L137" s="347"/>
      <c r="M137" s="346">
        <v>1</v>
      </c>
      <c r="N137" s="445"/>
      <c r="O137" s="445">
        <v>0.25</v>
      </c>
      <c r="P137" s="393"/>
      <c r="Q137" s="393">
        <v>1</v>
      </c>
      <c r="R137" s="393"/>
      <c r="S137" s="393"/>
      <c r="T137" s="346"/>
      <c r="U137" s="346" t="s">
        <v>429</v>
      </c>
      <c r="V137" s="346"/>
      <c r="W137" s="332">
        <f t="shared" si="47"/>
        <v>442.1</v>
      </c>
      <c r="X137" s="410">
        <v>272</v>
      </c>
      <c r="Y137" s="410"/>
      <c r="Z137" s="410">
        <v>106.3</v>
      </c>
      <c r="AA137" s="409">
        <v>52.7</v>
      </c>
      <c r="AB137" s="405"/>
      <c r="AC137" s="405">
        <v>43.1</v>
      </c>
      <c r="AD137" s="405"/>
      <c r="AE137" s="405">
        <v>9.6</v>
      </c>
      <c r="AF137" s="405"/>
      <c r="AG137" s="409">
        <v>11.1</v>
      </c>
      <c r="AH137" s="366">
        <v>7.7</v>
      </c>
      <c r="AI137" s="366"/>
      <c r="AJ137" s="405">
        <v>3.4</v>
      </c>
      <c r="AK137" s="332">
        <v>460</v>
      </c>
      <c r="AL137" s="318"/>
      <c r="AN137" s="417">
        <f t="shared" si="55"/>
        <v>442.1</v>
      </c>
      <c r="AO137" s="417">
        <f t="shared" si="56"/>
        <v>378.3</v>
      </c>
      <c r="AP137" s="318">
        <f t="shared" si="57"/>
        <v>420.74457438501753</v>
      </c>
      <c r="AQ137" s="318">
        <f t="shared" si="58"/>
        <v>349.32693244065734</v>
      </c>
    </row>
    <row r="138" spans="1:45" s="417" customFormat="1">
      <c r="A138" s="684"/>
      <c r="B138" s="20" t="s">
        <v>136</v>
      </c>
      <c r="C138" s="71" t="s">
        <v>517</v>
      </c>
      <c r="D138" s="519">
        <v>112</v>
      </c>
      <c r="E138" s="313" t="s">
        <v>21</v>
      </c>
      <c r="F138" s="347"/>
      <c r="G138" s="346">
        <v>1</v>
      </c>
      <c r="H138" s="445"/>
      <c r="I138" s="445">
        <v>0.25</v>
      </c>
      <c r="J138" s="346"/>
      <c r="K138" s="346"/>
      <c r="L138" s="347"/>
      <c r="M138" s="346">
        <v>1</v>
      </c>
      <c r="N138" s="445"/>
      <c r="O138" s="445">
        <v>0.25</v>
      </c>
      <c r="P138" s="393"/>
      <c r="Q138" s="393">
        <v>1</v>
      </c>
      <c r="R138" s="393"/>
      <c r="S138" s="393"/>
      <c r="T138" s="346"/>
      <c r="U138" s="346" t="s">
        <v>429</v>
      </c>
      <c r="V138" s="346"/>
      <c r="W138" s="332">
        <f t="shared" si="47"/>
        <v>596.59999999999991</v>
      </c>
      <c r="X138" s="410">
        <v>413.3</v>
      </c>
      <c r="Y138" s="410"/>
      <c r="Z138" s="410">
        <v>126</v>
      </c>
      <c r="AA138" s="409">
        <v>45.5</v>
      </c>
      <c r="AB138" s="405"/>
      <c r="AC138" s="405">
        <v>42.2</v>
      </c>
      <c r="AD138" s="405"/>
      <c r="AE138" s="405">
        <v>3.3</v>
      </c>
      <c r="AF138" s="405"/>
      <c r="AG138" s="409">
        <v>11.8</v>
      </c>
      <c r="AH138" s="366">
        <v>8.1</v>
      </c>
      <c r="AI138" s="366"/>
      <c r="AJ138" s="405">
        <v>3.7</v>
      </c>
      <c r="AK138" s="332">
        <v>620</v>
      </c>
      <c r="AL138" s="318"/>
      <c r="AN138" s="417">
        <f t="shared" si="55"/>
        <v>596.59999999999991</v>
      </c>
      <c r="AO138" s="417">
        <f t="shared" si="56"/>
        <v>539.29999999999995</v>
      </c>
      <c r="AP138" s="318">
        <f t="shared" si="57"/>
        <v>567.78152698055055</v>
      </c>
      <c r="AQ138" s="318">
        <f t="shared" si="58"/>
        <v>497.99633799959418</v>
      </c>
    </row>
    <row r="139" spans="1:45" s="417" customFormat="1" ht="31.2">
      <c r="A139" s="684"/>
      <c r="B139" s="20" t="s">
        <v>137</v>
      </c>
      <c r="C139" s="71" t="s">
        <v>518</v>
      </c>
      <c r="D139" s="520">
        <v>361</v>
      </c>
      <c r="E139" s="313" t="s">
        <v>15</v>
      </c>
      <c r="F139" s="347">
        <v>1</v>
      </c>
      <c r="G139" s="346"/>
      <c r="H139" s="445"/>
      <c r="I139" s="445">
        <v>0.25</v>
      </c>
      <c r="J139" s="346"/>
      <c r="K139" s="346"/>
      <c r="L139" s="347">
        <v>1</v>
      </c>
      <c r="M139" s="346"/>
      <c r="N139" s="445"/>
      <c r="O139" s="445">
        <v>0.25</v>
      </c>
      <c r="P139" s="347">
        <v>1</v>
      </c>
      <c r="Q139" s="393"/>
      <c r="R139" s="393"/>
      <c r="S139" s="393"/>
      <c r="T139" s="346" t="s">
        <v>429</v>
      </c>
      <c r="U139" s="346"/>
      <c r="V139" s="346"/>
      <c r="W139" s="332">
        <f t="shared" si="47"/>
        <v>741.5</v>
      </c>
      <c r="X139" s="410">
        <v>460.7</v>
      </c>
      <c r="Y139" s="410"/>
      <c r="Z139" s="410">
        <v>143</v>
      </c>
      <c r="AA139" s="409">
        <v>127.89999999999999</v>
      </c>
      <c r="AB139" s="405"/>
      <c r="AC139" s="405">
        <v>124.6</v>
      </c>
      <c r="AD139" s="405"/>
      <c r="AE139" s="405">
        <v>3.3</v>
      </c>
      <c r="AF139" s="405"/>
      <c r="AG139" s="409">
        <v>9.9</v>
      </c>
      <c r="AH139" s="366">
        <v>6.5</v>
      </c>
      <c r="AI139" s="366"/>
      <c r="AJ139" s="405">
        <v>3.4</v>
      </c>
      <c r="AK139" s="332">
        <v>771.2</v>
      </c>
      <c r="AL139" s="318"/>
      <c r="AN139" s="417">
        <f t="shared" si="55"/>
        <v>741.5</v>
      </c>
      <c r="AO139" s="417">
        <f t="shared" si="56"/>
        <v>603.70000000000005</v>
      </c>
      <c r="AP139" s="318">
        <f t="shared" si="57"/>
        <v>705.68220290995362</v>
      </c>
      <c r="AQ139" s="318">
        <f t="shared" si="58"/>
        <v>557.464100223169</v>
      </c>
    </row>
    <row r="140" spans="1:45" s="417" customFormat="1" ht="31.2">
      <c r="A140" s="684"/>
      <c r="B140" s="20" t="s">
        <v>129</v>
      </c>
      <c r="C140" s="71" t="s">
        <v>519</v>
      </c>
      <c r="D140" s="520">
        <v>134</v>
      </c>
      <c r="E140" s="313" t="s">
        <v>15</v>
      </c>
      <c r="F140" s="347">
        <v>1</v>
      </c>
      <c r="G140" s="346"/>
      <c r="H140" s="445"/>
      <c r="I140" s="445">
        <v>0.25</v>
      </c>
      <c r="J140" s="346"/>
      <c r="K140" s="346"/>
      <c r="L140" s="347">
        <v>1</v>
      </c>
      <c r="M140" s="346"/>
      <c r="N140" s="445"/>
      <c r="O140" s="445">
        <v>0.25</v>
      </c>
      <c r="P140" s="347">
        <v>1</v>
      </c>
      <c r="Q140" s="393"/>
      <c r="R140" s="393"/>
      <c r="S140" s="393"/>
      <c r="T140" s="346" t="s">
        <v>429</v>
      </c>
      <c r="U140" s="346"/>
      <c r="V140" s="346"/>
      <c r="W140" s="332">
        <f t="shared" si="47"/>
        <v>578.72</v>
      </c>
      <c r="X140" s="410">
        <v>420.1</v>
      </c>
      <c r="Y140" s="410"/>
      <c r="Z140" s="410">
        <v>131</v>
      </c>
      <c r="AA140" s="409">
        <v>22.42</v>
      </c>
      <c r="AB140" s="405"/>
      <c r="AC140" s="405">
        <v>19.12</v>
      </c>
      <c r="AD140" s="405"/>
      <c r="AE140" s="405">
        <v>3.3</v>
      </c>
      <c r="AF140" s="405"/>
      <c r="AG140" s="409">
        <v>5.2</v>
      </c>
      <c r="AH140" s="366">
        <v>1.7</v>
      </c>
      <c r="AI140" s="366"/>
      <c r="AJ140" s="405">
        <v>3.5</v>
      </c>
      <c r="AK140" s="332">
        <v>601.79999999999995</v>
      </c>
      <c r="AL140" s="318"/>
      <c r="AN140" s="417">
        <f t="shared" si="55"/>
        <v>578.72</v>
      </c>
      <c r="AO140" s="417">
        <f t="shared" si="56"/>
        <v>551.1</v>
      </c>
      <c r="AP140" s="318">
        <f t="shared" si="57"/>
        <v>550.76521168988313</v>
      </c>
      <c r="AQ140" s="318">
        <f t="shared" si="58"/>
        <v>508.89260499087038</v>
      </c>
    </row>
    <row r="141" spans="1:45" s="417" customFormat="1" ht="31.2">
      <c r="A141" s="684"/>
      <c r="B141" s="20" t="s">
        <v>138</v>
      </c>
      <c r="C141" s="71" t="s">
        <v>520</v>
      </c>
      <c r="D141" s="520">
        <v>111</v>
      </c>
      <c r="E141" s="313" t="s">
        <v>15</v>
      </c>
      <c r="F141" s="347">
        <v>1</v>
      </c>
      <c r="G141" s="346"/>
      <c r="H141" s="445"/>
      <c r="I141" s="445">
        <v>0.25</v>
      </c>
      <c r="J141" s="346"/>
      <c r="K141" s="346"/>
      <c r="L141" s="347">
        <v>1</v>
      </c>
      <c r="M141" s="346"/>
      <c r="N141" s="445"/>
      <c r="O141" s="445">
        <v>0.25</v>
      </c>
      <c r="P141" s="347">
        <v>1</v>
      </c>
      <c r="Q141" s="393"/>
      <c r="R141" s="393"/>
      <c r="S141" s="393">
        <v>1</v>
      </c>
      <c r="T141" s="346" t="s">
        <v>429</v>
      </c>
      <c r="U141" s="346"/>
      <c r="V141" s="346"/>
      <c r="W141" s="332">
        <f t="shared" si="47"/>
        <v>559.70000000000005</v>
      </c>
      <c r="X141" s="410">
        <v>386.8</v>
      </c>
      <c r="Y141" s="410">
        <v>44.4</v>
      </c>
      <c r="Z141" s="410">
        <v>84.4</v>
      </c>
      <c r="AA141" s="409">
        <v>39.099999999999994</v>
      </c>
      <c r="AB141" s="405"/>
      <c r="AC141" s="405">
        <v>29.4</v>
      </c>
      <c r="AD141" s="405"/>
      <c r="AE141" s="405">
        <v>9.6999999999999993</v>
      </c>
      <c r="AF141" s="405"/>
      <c r="AG141" s="409">
        <v>5</v>
      </c>
      <c r="AH141" s="366">
        <v>1.6</v>
      </c>
      <c r="AI141" s="366"/>
      <c r="AJ141" s="405">
        <v>3.4</v>
      </c>
      <c r="AK141" s="332">
        <v>582</v>
      </c>
      <c r="AL141" s="318"/>
      <c r="AN141" s="417">
        <f t="shared" si="55"/>
        <v>559.70000000000005</v>
      </c>
      <c r="AO141" s="417">
        <f t="shared" si="56"/>
        <v>515.6</v>
      </c>
      <c r="AP141" s="318">
        <f t="shared" si="57"/>
        <v>532.66396354511267</v>
      </c>
      <c r="AQ141" s="318">
        <f t="shared" si="58"/>
        <v>476.11146277135322</v>
      </c>
    </row>
    <row r="142" spans="1:45" s="417" customFormat="1" ht="62.4">
      <c r="A142" s="684"/>
      <c r="B142" s="20" t="s">
        <v>139</v>
      </c>
      <c r="C142" s="71" t="s">
        <v>521</v>
      </c>
      <c r="D142" s="520">
        <v>201</v>
      </c>
      <c r="E142" s="313" t="s">
        <v>15</v>
      </c>
      <c r="F142" s="347">
        <v>1</v>
      </c>
      <c r="G142" s="346"/>
      <c r="H142" s="445"/>
      <c r="I142" s="445">
        <v>0.25</v>
      </c>
      <c r="J142" s="346"/>
      <c r="K142" s="346"/>
      <c r="L142" s="347">
        <v>1</v>
      </c>
      <c r="M142" s="346"/>
      <c r="N142" s="445"/>
      <c r="O142" s="445">
        <v>0.25</v>
      </c>
      <c r="P142" s="347">
        <v>1</v>
      </c>
      <c r="Q142" s="393"/>
      <c r="R142" s="393"/>
      <c r="S142" s="393">
        <v>1</v>
      </c>
      <c r="T142" s="346" t="s">
        <v>429</v>
      </c>
      <c r="U142" s="346"/>
      <c r="V142" s="346"/>
      <c r="W142" s="332">
        <f t="shared" si="47"/>
        <v>669.22</v>
      </c>
      <c r="X142" s="410">
        <v>409.3</v>
      </c>
      <c r="Y142" s="410">
        <v>44.4</v>
      </c>
      <c r="Z142" s="410">
        <v>127</v>
      </c>
      <c r="AA142" s="409">
        <v>78.319999999999993</v>
      </c>
      <c r="AB142" s="405"/>
      <c r="AC142" s="405">
        <v>75.02</v>
      </c>
      <c r="AD142" s="405"/>
      <c r="AE142" s="405">
        <v>3.3</v>
      </c>
      <c r="AF142" s="405"/>
      <c r="AG142" s="409">
        <v>10.199999999999999</v>
      </c>
      <c r="AH142" s="366">
        <v>7.7</v>
      </c>
      <c r="AI142" s="366"/>
      <c r="AJ142" s="405">
        <v>2.5</v>
      </c>
      <c r="AK142" s="332">
        <v>695.7</v>
      </c>
      <c r="AL142" s="318"/>
      <c r="AN142" s="417">
        <f t="shared" si="55"/>
        <v>669.22</v>
      </c>
      <c r="AO142" s="417">
        <f t="shared" si="56"/>
        <v>580.70000000000005</v>
      </c>
      <c r="AP142" s="318">
        <f t="shared" si="57"/>
        <v>636.89365317788156</v>
      </c>
      <c r="AQ142" s="318">
        <f t="shared" si="58"/>
        <v>536.22561371474944</v>
      </c>
    </row>
    <row r="143" spans="1:45" s="417" customFormat="1" ht="62.4">
      <c r="A143" s="684"/>
      <c r="B143" s="20" t="s">
        <v>140</v>
      </c>
      <c r="C143" s="71" t="s">
        <v>522</v>
      </c>
      <c r="D143" s="520">
        <v>511</v>
      </c>
      <c r="E143" s="313" t="s">
        <v>15</v>
      </c>
      <c r="F143" s="347">
        <v>1</v>
      </c>
      <c r="G143" s="346"/>
      <c r="H143" s="445"/>
      <c r="I143" s="445">
        <v>0.25</v>
      </c>
      <c r="J143" s="346"/>
      <c r="K143" s="346"/>
      <c r="L143" s="347">
        <v>1</v>
      </c>
      <c r="M143" s="346"/>
      <c r="N143" s="445"/>
      <c r="O143" s="445">
        <v>0.25</v>
      </c>
      <c r="P143" s="347">
        <v>1</v>
      </c>
      <c r="Q143" s="393"/>
      <c r="R143" s="393"/>
      <c r="S143" s="393"/>
      <c r="T143" s="346" t="s">
        <v>429</v>
      </c>
      <c r="U143" s="346"/>
      <c r="V143" s="346"/>
      <c r="W143" s="332">
        <f t="shared" si="47"/>
        <v>668.3</v>
      </c>
      <c r="X143" s="410">
        <v>460.3</v>
      </c>
      <c r="Y143" s="410"/>
      <c r="Z143" s="410">
        <v>143</v>
      </c>
      <c r="AA143" s="409">
        <v>54.4</v>
      </c>
      <c r="AB143" s="405"/>
      <c r="AC143" s="405">
        <v>34.9</v>
      </c>
      <c r="AD143" s="405"/>
      <c r="AE143" s="405">
        <v>19.5</v>
      </c>
      <c r="AF143" s="405"/>
      <c r="AG143" s="409">
        <v>10.6</v>
      </c>
      <c r="AH143" s="366">
        <v>7.3</v>
      </c>
      <c r="AI143" s="366"/>
      <c r="AJ143" s="405">
        <v>3.3</v>
      </c>
      <c r="AK143" s="332">
        <v>695</v>
      </c>
      <c r="AL143" s="318"/>
      <c r="AN143" s="417">
        <f t="shared" si="55"/>
        <v>668.3</v>
      </c>
      <c r="AO143" s="417">
        <f t="shared" si="56"/>
        <v>603.29999999999995</v>
      </c>
      <c r="AP143" s="318">
        <f t="shared" si="57"/>
        <v>636.0180933307106</v>
      </c>
      <c r="AQ143" s="318">
        <f t="shared" si="58"/>
        <v>557.0947352404138</v>
      </c>
    </row>
    <row r="144" spans="1:45" s="417" customFormat="1" ht="31.2">
      <c r="A144" s="684"/>
      <c r="B144" s="20" t="s">
        <v>141</v>
      </c>
      <c r="C144" s="71" t="s">
        <v>523</v>
      </c>
      <c r="D144" s="519">
        <v>130</v>
      </c>
      <c r="E144" s="313" t="s">
        <v>21</v>
      </c>
      <c r="F144" s="347"/>
      <c r="G144" s="346">
        <v>1</v>
      </c>
      <c r="H144" s="445"/>
      <c r="I144" s="445">
        <v>0.25</v>
      </c>
      <c r="J144" s="346"/>
      <c r="K144" s="346"/>
      <c r="L144" s="347"/>
      <c r="M144" s="346">
        <v>1</v>
      </c>
      <c r="N144" s="445"/>
      <c r="O144" s="445">
        <v>0.25</v>
      </c>
      <c r="P144" s="393"/>
      <c r="Q144" s="346">
        <v>1</v>
      </c>
      <c r="R144" s="393"/>
      <c r="S144" s="393"/>
      <c r="T144" s="346"/>
      <c r="U144" s="346" t="s">
        <v>429</v>
      </c>
      <c r="V144" s="346"/>
      <c r="W144" s="332">
        <f t="shared" si="47"/>
        <v>641.72</v>
      </c>
      <c r="X144" s="410">
        <v>453.3</v>
      </c>
      <c r="Y144" s="410"/>
      <c r="Z144" s="410">
        <v>141</v>
      </c>
      <c r="AA144" s="409">
        <v>41.32</v>
      </c>
      <c r="AB144" s="405"/>
      <c r="AC144" s="405">
        <v>36.119999999999997</v>
      </c>
      <c r="AD144" s="405"/>
      <c r="AE144" s="405">
        <v>5.2</v>
      </c>
      <c r="AF144" s="405"/>
      <c r="AG144" s="409">
        <v>6.1</v>
      </c>
      <c r="AH144" s="366">
        <v>2.8</v>
      </c>
      <c r="AI144" s="366"/>
      <c r="AJ144" s="405">
        <v>3.3</v>
      </c>
      <c r="AK144" s="332">
        <v>666.7</v>
      </c>
      <c r="AL144" s="318"/>
      <c r="AN144" s="417">
        <f t="shared" si="55"/>
        <v>641.72</v>
      </c>
      <c r="AO144" s="417">
        <f t="shared" si="56"/>
        <v>594.29999999999995</v>
      </c>
      <c r="AP144" s="318">
        <f t="shared" si="57"/>
        <v>610.72202731136269</v>
      </c>
      <c r="AQ144" s="318">
        <f t="shared" si="58"/>
        <v>548.78402312842366</v>
      </c>
    </row>
    <row r="145" spans="1:45" s="417" customFormat="1">
      <c r="A145" s="684"/>
      <c r="B145" s="20" t="s">
        <v>142</v>
      </c>
      <c r="C145" s="71" t="s">
        <v>524</v>
      </c>
      <c r="D145" s="521">
        <v>186</v>
      </c>
      <c r="E145" s="313" t="s">
        <v>21</v>
      </c>
      <c r="F145" s="347"/>
      <c r="G145" s="346">
        <v>1</v>
      </c>
      <c r="H145" s="445"/>
      <c r="I145" s="445">
        <v>0.25</v>
      </c>
      <c r="J145" s="346"/>
      <c r="K145" s="346"/>
      <c r="L145" s="347"/>
      <c r="M145" s="346">
        <v>1</v>
      </c>
      <c r="N145" s="445"/>
      <c r="O145" s="445">
        <v>0.25</v>
      </c>
      <c r="P145" s="393"/>
      <c r="Q145" s="346">
        <v>1</v>
      </c>
      <c r="R145" s="393"/>
      <c r="S145" s="393">
        <v>1</v>
      </c>
      <c r="T145" s="346"/>
      <c r="U145" s="346" t="s">
        <v>429</v>
      </c>
      <c r="V145" s="346"/>
      <c r="W145" s="332">
        <f t="shared" si="47"/>
        <v>680.7</v>
      </c>
      <c r="X145" s="410">
        <v>423</v>
      </c>
      <c r="Y145" s="410">
        <v>44.5</v>
      </c>
      <c r="Z145" s="410">
        <v>132</v>
      </c>
      <c r="AA145" s="409">
        <v>51.2</v>
      </c>
      <c r="AB145" s="405"/>
      <c r="AC145" s="405">
        <v>39</v>
      </c>
      <c r="AD145" s="405"/>
      <c r="AE145" s="405">
        <v>12.2</v>
      </c>
      <c r="AF145" s="405"/>
      <c r="AG145" s="409">
        <v>30</v>
      </c>
      <c r="AH145" s="366">
        <v>5.7</v>
      </c>
      <c r="AI145" s="366"/>
      <c r="AJ145" s="405">
        <v>24.3</v>
      </c>
      <c r="AK145" s="332">
        <v>707.9</v>
      </c>
      <c r="AL145" s="318"/>
      <c r="AN145" s="417">
        <f t="shared" si="55"/>
        <v>680.7</v>
      </c>
      <c r="AO145" s="417">
        <f t="shared" si="56"/>
        <v>599.5</v>
      </c>
      <c r="AP145" s="318">
        <f t="shared" si="57"/>
        <v>647.81911735779556</v>
      </c>
      <c r="AQ145" s="318">
        <f t="shared" si="58"/>
        <v>553.58576790424024</v>
      </c>
    </row>
    <row r="146" spans="1:45" s="420" customFormat="1">
      <c r="A146" s="601">
        <v>12</v>
      </c>
      <c r="B146" s="12" t="s">
        <v>10</v>
      </c>
      <c r="C146" s="12"/>
      <c r="D146" s="3"/>
      <c r="E146" s="12"/>
      <c r="F146" s="418">
        <f>SUM(F134:F145)</f>
        <v>6</v>
      </c>
      <c r="G146" s="418">
        <f t="shared" ref="G146:AK146" si="59">SUM(G134:G145)</f>
        <v>6</v>
      </c>
      <c r="H146" s="418">
        <f t="shared" si="59"/>
        <v>0</v>
      </c>
      <c r="I146" s="418">
        <f t="shared" si="59"/>
        <v>3</v>
      </c>
      <c r="J146" s="418">
        <f t="shared" si="59"/>
        <v>0</v>
      </c>
      <c r="K146" s="418">
        <f t="shared" si="59"/>
        <v>0</v>
      </c>
      <c r="L146" s="418">
        <f t="shared" si="59"/>
        <v>6</v>
      </c>
      <c r="M146" s="418">
        <f t="shared" si="59"/>
        <v>6</v>
      </c>
      <c r="N146" s="418">
        <f t="shared" si="59"/>
        <v>0</v>
      </c>
      <c r="O146" s="418">
        <f t="shared" si="59"/>
        <v>3</v>
      </c>
      <c r="P146" s="419">
        <f t="shared" si="59"/>
        <v>6</v>
      </c>
      <c r="Q146" s="419">
        <f t="shared" si="59"/>
        <v>6</v>
      </c>
      <c r="R146" s="419">
        <f t="shared" si="59"/>
        <v>0</v>
      </c>
      <c r="S146" s="419">
        <f t="shared" si="59"/>
        <v>3</v>
      </c>
      <c r="T146" s="419">
        <f t="shared" si="59"/>
        <v>0</v>
      </c>
      <c r="U146" s="419">
        <f t="shared" si="59"/>
        <v>0</v>
      </c>
      <c r="V146" s="419">
        <f t="shared" si="59"/>
        <v>0</v>
      </c>
      <c r="W146" s="418">
        <f t="shared" si="59"/>
        <v>6710.76</v>
      </c>
      <c r="X146" s="418">
        <f t="shared" si="59"/>
        <v>4482.5000000000009</v>
      </c>
      <c r="Y146" s="418">
        <f t="shared" si="59"/>
        <v>133.30000000000001</v>
      </c>
      <c r="Z146" s="418">
        <f t="shared" si="59"/>
        <v>1299</v>
      </c>
      <c r="AA146" s="418">
        <f t="shared" si="59"/>
        <v>665.96</v>
      </c>
      <c r="AB146" s="418">
        <f t="shared" si="59"/>
        <v>0</v>
      </c>
      <c r="AC146" s="418">
        <f t="shared" si="59"/>
        <v>573.95999999999992</v>
      </c>
      <c r="AD146" s="418">
        <f t="shared" si="59"/>
        <v>0</v>
      </c>
      <c r="AE146" s="418">
        <f t="shared" si="59"/>
        <v>92</v>
      </c>
      <c r="AF146" s="418">
        <f t="shared" si="59"/>
        <v>0</v>
      </c>
      <c r="AG146" s="418">
        <f t="shared" si="59"/>
        <v>130</v>
      </c>
      <c r="AH146" s="418">
        <f t="shared" si="59"/>
        <v>70</v>
      </c>
      <c r="AI146" s="418">
        <f t="shared" si="59"/>
        <v>0</v>
      </c>
      <c r="AJ146" s="418">
        <f t="shared" si="59"/>
        <v>60</v>
      </c>
      <c r="AK146" s="418">
        <f t="shared" si="59"/>
        <v>6977.7999999999993</v>
      </c>
      <c r="AL146" s="418"/>
      <c r="AN146" s="418">
        <f>SUM(AN134:AN145)</f>
        <v>6710.76</v>
      </c>
      <c r="AO146" s="418">
        <f>SUM(AO134:AO145)</f>
        <v>5914.8</v>
      </c>
      <c r="AP146" s="418">
        <f>'[1]Краснозоренская ЦРБ'!$K$90</f>
        <v>6386.6</v>
      </c>
      <c r="AQ146" s="418">
        <f>'[1]Краснозоренская ЦРБ'!$K$11</f>
        <v>5461.8</v>
      </c>
      <c r="AR146" s="420">
        <f>AP146-AP134-AP135-AP136-AP137-AP138-AP139-AP140-AP141-AP142-AP143-AP144-AP145</f>
        <v>1.1368683772161603E-12</v>
      </c>
      <c r="AS146" s="420">
        <f>AQ146-AQ134-AQ135-AQ136-AQ137-AQ138-AQ139-AQ140-AQ141-AQ142-AQ143-AQ144-AQ145</f>
        <v>0</v>
      </c>
    </row>
    <row r="147" spans="1:45" s="417" customFormat="1" ht="93.6">
      <c r="A147" s="684" t="s">
        <v>143</v>
      </c>
      <c r="B147" s="313" t="s">
        <v>144</v>
      </c>
      <c r="C147" s="99" t="s">
        <v>711</v>
      </c>
      <c r="D147" s="522">
        <v>184</v>
      </c>
      <c r="E147" s="395" t="s">
        <v>712</v>
      </c>
      <c r="F147" s="523">
        <v>1</v>
      </c>
      <c r="G147" s="523"/>
      <c r="H147" s="524"/>
      <c r="I147" s="524">
        <v>0.5</v>
      </c>
      <c r="J147" s="404"/>
      <c r="K147" s="404"/>
      <c r="L147" s="523">
        <v>1</v>
      </c>
      <c r="M147" s="523"/>
      <c r="N147" s="524"/>
      <c r="O147" s="524">
        <v>0.5</v>
      </c>
      <c r="P147" s="523">
        <v>1</v>
      </c>
      <c r="Q147" s="415"/>
      <c r="R147" s="415"/>
      <c r="S147" s="415">
        <v>1</v>
      </c>
      <c r="T147" s="415" t="s">
        <v>429</v>
      </c>
      <c r="U147" s="415"/>
      <c r="V147" s="415"/>
      <c r="W147" s="345">
        <f t="shared" ref="W147:W210" si="60">X147+Y147+Z147+AA147+AF147+AG147</f>
        <v>696.74400000000003</v>
      </c>
      <c r="X147" s="410">
        <v>386.4</v>
      </c>
      <c r="Y147" s="410">
        <v>85.6</v>
      </c>
      <c r="Z147" s="410">
        <v>142.54399999999998</v>
      </c>
      <c r="AA147" s="410">
        <v>43.2</v>
      </c>
      <c r="AB147" s="449">
        <v>7</v>
      </c>
      <c r="AC147" s="449">
        <v>11.2</v>
      </c>
      <c r="AD147" s="405"/>
      <c r="AE147" s="449">
        <v>25</v>
      </c>
      <c r="AF147" s="449"/>
      <c r="AG147" s="410">
        <v>39</v>
      </c>
      <c r="AH147" s="449">
        <v>3</v>
      </c>
      <c r="AI147" s="405"/>
      <c r="AJ147" s="449">
        <v>36</v>
      </c>
      <c r="AK147" s="334">
        <v>790</v>
      </c>
      <c r="AL147" s="318"/>
      <c r="AN147" s="417">
        <f t="shared" ref="AN147:AN165" si="61">W147</f>
        <v>696.74400000000003</v>
      </c>
      <c r="AO147" s="417">
        <f t="shared" ref="AO147:AO165" si="62">X147+Y147+Z147</f>
        <v>614.54399999999998</v>
      </c>
      <c r="AP147" s="318">
        <f t="shared" ref="AP147:AP165" si="63">$AP$166*(AN147/$AN$166)</f>
        <v>892.47373605206019</v>
      </c>
      <c r="AQ147" s="318">
        <f t="shared" ref="AQ147:AQ165" si="64">$AQ$166*(AO147/$AO$166)</f>
        <v>781.58735999403302</v>
      </c>
    </row>
    <row r="148" spans="1:45" s="417" customFormat="1" ht="124.8">
      <c r="A148" s="684"/>
      <c r="B148" s="313" t="s">
        <v>145</v>
      </c>
      <c r="C148" s="99" t="s">
        <v>713</v>
      </c>
      <c r="D148" s="525">
        <v>1354</v>
      </c>
      <c r="E148" s="395" t="s">
        <v>712</v>
      </c>
      <c r="F148" s="526">
        <v>1</v>
      </c>
      <c r="G148" s="526">
        <v>0.5</v>
      </c>
      <c r="H148" s="527"/>
      <c r="I148" s="527">
        <v>0.75</v>
      </c>
      <c r="J148" s="404"/>
      <c r="K148" s="404"/>
      <c r="L148" s="526">
        <v>1</v>
      </c>
      <c r="M148" s="526">
        <v>0.5</v>
      </c>
      <c r="N148" s="527"/>
      <c r="O148" s="527">
        <v>0.75</v>
      </c>
      <c r="P148" s="526">
        <v>1</v>
      </c>
      <c r="Q148" s="415"/>
      <c r="R148" s="415"/>
      <c r="S148" s="415">
        <v>1</v>
      </c>
      <c r="T148" s="415" t="s">
        <v>429</v>
      </c>
      <c r="U148" s="415"/>
      <c r="V148" s="415"/>
      <c r="W148" s="345">
        <f t="shared" si="60"/>
        <v>768.1751999999999</v>
      </c>
      <c r="X148" s="410">
        <v>401.4</v>
      </c>
      <c r="Y148" s="410">
        <v>146.19999999999999</v>
      </c>
      <c r="Z148" s="410">
        <v>165.37519999999998</v>
      </c>
      <c r="AA148" s="410">
        <v>48.2</v>
      </c>
      <c r="AB148" s="449">
        <v>7</v>
      </c>
      <c r="AC148" s="449">
        <v>11.2</v>
      </c>
      <c r="AD148" s="405"/>
      <c r="AE148" s="449">
        <v>30</v>
      </c>
      <c r="AF148" s="449"/>
      <c r="AG148" s="410">
        <v>7</v>
      </c>
      <c r="AH148" s="449">
        <v>7</v>
      </c>
      <c r="AI148" s="405"/>
      <c r="AJ148" s="449"/>
      <c r="AK148" s="341">
        <v>900</v>
      </c>
      <c r="AL148" s="318"/>
      <c r="AN148" s="417">
        <f t="shared" si="61"/>
        <v>768.1751999999999</v>
      </c>
      <c r="AO148" s="417">
        <f t="shared" si="62"/>
        <v>712.97519999999986</v>
      </c>
      <c r="AP148" s="318">
        <f t="shared" si="63"/>
        <v>983.97143095102138</v>
      </c>
      <c r="AQ148" s="318">
        <f t="shared" si="64"/>
        <v>906.77381002697541</v>
      </c>
    </row>
    <row r="149" spans="1:45" s="417" customFormat="1" ht="109.2">
      <c r="A149" s="684"/>
      <c r="B149" s="313" t="s">
        <v>146</v>
      </c>
      <c r="C149" s="99" t="s">
        <v>714</v>
      </c>
      <c r="D149" s="525">
        <v>244</v>
      </c>
      <c r="E149" s="395" t="s">
        <v>712</v>
      </c>
      <c r="F149" s="526">
        <v>1</v>
      </c>
      <c r="G149" s="526"/>
      <c r="H149" s="527"/>
      <c r="I149" s="527">
        <v>0.5</v>
      </c>
      <c r="J149" s="404"/>
      <c r="K149" s="404"/>
      <c r="L149" s="526">
        <v>1</v>
      </c>
      <c r="M149" s="526"/>
      <c r="N149" s="527"/>
      <c r="O149" s="527">
        <v>0.5</v>
      </c>
      <c r="P149" s="526">
        <v>1</v>
      </c>
      <c r="Q149" s="415"/>
      <c r="R149" s="415"/>
      <c r="S149" s="415">
        <v>1</v>
      </c>
      <c r="T149" s="415" t="s">
        <v>429</v>
      </c>
      <c r="U149" s="415"/>
      <c r="V149" s="415"/>
      <c r="W149" s="345">
        <f t="shared" si="60"/>
        <v>605.01159999999993</v>
      </c>
      <c r="X149" s="410">
        <v>288.39999999999998</v>
      </c>
      <c r="Y149" s="410">
        <v>97.4</v>
      </c>
      <c r="Z149" s="410">
        <v>116.51159999999999</v>
      </c>
      <c r="AA149" s="410">
        <v>72.2</v>
      </c>
      <c r="AB149" s="449">
        <v>6</v>
      </c>
      <c r="AC149" s="449">
        <v>11.2</v>
      </c>
      <c r="AD149" s="405"/>
      <c r="AE149" s="449">
        <v>55</v>
      </c>
      <c r="AF149" s="449"/>
      <c r="AG149" s="410">
        <v>30.5</v>
      </c>
      <c r="AH149" s="449">
        <v>6</v>
      </c>
      <c r="AI149" s="405"/>
      <c r="AJ149" s="449">
        <v>24.5</v>
      </c>
      <c r="AK149" s="341">
        <v>790</v>
      </c>
      <c r="AL149" s="318"/>
      <c r="AN149" s="417">
        <f t="shared" si="61"/>
        <v>605.01159999999993</v>
      </c>
      <c r="AO149" s="417">
        <f t="shared" si="62"/>
        <v>502.31159999999994</v>
      </c>
      <c r="AP149" s="318">
        <f t="shared" si="63"/>
        <v>774.97181605702315</v>
      </c>
      <c r="AQ149" s="318">
        <f t="shared" si="64"/>
        <v>638.84831246969895</v>
      </c>
    </row>
    <row r="150" spans="1:45" s="417" customFormat="1" ht="234">
      <c r="A150" s="684"/>
      <c r="B150" s="313" t="s">
        <v>147</v>
      </c>
      <c r="C150" s="99" t="s">
        <v>715</v>
      </c>
      <c r="D150" s="525">
        <v>550</v>
      </c>
      <c r="E150" s="395" t="s">
        <v>712</v>
      </c>
      <c r="F150" s="526">
        <v>1</v>
      </c>
      <c r="G150" s="526"/>
      <c r="H150" s="527"/>
      <c r="I150" s="527">
        <v>0.5</v>
      </c>
      <c r="J150" s="404"/>
      <c r="K150" s="404"/>
      <c r="L150" s="526">
        <v>1</v>
      </c>
      <c r="M150" s="526"/>
      <c r="N150" s="527"/>
      <c r="O150" s="527">
        <v>0.5</v>
      </c>
      <c r="P150" s="526">
        <v>1</v>
      </c>
      <c r="Q150" s="415"/>
      <c r="R150" s="415"/>
      <c r="S150" s="415">
        <v>1</v>
      </c>
      <c r="T150" s="415" t="s">
        <v>429</v>
      </c>
      <c r="U150" s="415"/>
      <c r="V150" s="415"/>
      <c r="W150" s="345">
        <f t="shared" si="60"/>
        <v>619.60120000000006</v>
      </c>
      <c r="X150" s="410">
        <v>313.2</v>
      </c>
      <c r="Y150" s="410">
        <v>97.4</v>
      </c>
      <c r="Z150" s="410">
        <v>124.0012</v>
      </c>
      <c r="AA150" s="410">
        <v>55</v>
      </c>
      <c r="AB150" s="449"/>
      <c r="AC150" s="449">
        <v>10</v>
      </c>
      <c r="AD150" s="405"/>
      <c r="AE150" s="449">
        <v>45</v>
      </c>
      <c r="AF150" s="449"/>
      <c r="AG150" s="410">
        <v>30</v>
      </c>
      <c r="AH150" s="449"/>
      <c r="AI150" s="405"/>
      <c r="AJ150" s="449">
        <v>30</v>
      </c>
      <c r="AK150" s="341">
        <v>790</v>
      </c>
      <c r="AL150" s="318"/>
      <c r="AN150" s="417">
        <f t="shared" si="61"/>
        <v>619.60120000000006</v>
      </c>
      <c r="AO150" s="417">
        <f t="shared" si="62"/>
        <v>534.60120000000006</v>
      </c>
      <c r="AP150" s="318">
        <f t="shared" si="63"/>
        <v>793.65993510721273</v>
      </c>
      <c r="AQ150" s="318">
        <f t="shared" si="64"/>
        <v>679.91476697786015</v>
      </c>
    </row>
    <row r="151" spans="1:45" s="417" customFormat="1" ht="124.8">
      <c r="A151" s="684"/>
      <c r="B151" s="313" t="s">
        <v>148</v>
      </c>
      <c r="C151" s="99" t="s">
        <v>716</v>
      </c>
      <c r="D151" s="525">
        <v>279</v>
      </c>
      <c r="E151" s="395" t="s">
        <v>712</v>
      </c>
      <c r="F151" s="526">
        <v>1</v>
      </c>
      <c r="G151" s="526"/>
      <c r="H151" s="527"/>
      <c r="I151" s="527">
        <v>0.5</v>
      </c>
      <c r="J151" s="404"/>
      <c r="K151" s="404"/>
      <c r="L151" s="526">
        <v>1</v>
      </c>
      <c r="M151" s="526"/>
      <c r="N151" s="527"/>
      <c r="O151" s="527">
        <v>0.5</v>
      </c>
      <c r="P151" s="526">
        <v>1</v>
      </c>
      <c r="Q151" s="415"/>
      <c r="R151" s="415"/>
      <c r="S151" s="415">
        <v>1</v>
      </c>
      <c r="T151" s="415" t="s">
        <v>429</v>
      </c>
      <c r="U151" s="415"/>
      <c r="V151" s="415"/>
      <c r="W151" s="345">
        <f t="shared" si="60"/>
        <v>822.79700000000003</v>
      </c>
      <c r="X151" s="410">
        <v>476.1</v>
      </c>
      <c r="Y151" s="410">
        <v>97.4</v>
      </c>
      <c r="Z151" s="410">
        <v>173.197</v>
      </c>
      <c r="AA151" s="410">
        <v>31.2</v>
      </c>
      <c r="AB151" s="449">
        <v>5</v>
      </c>
      <c r="AC151" s="449">
        <v>11.2</v>
      </c>
      <c r="AD151" s="405"/>
      <c r="AE151" s="449">
        <v>15</v>
      </c>
      <c r="AF151" s="449"/>
      <c r="AG151" s="410">
        <v>44.9</v>
      </c>
      <c r="AH151" s="449">
        <v>5.5</v>
      </c>
      <c r="AI151" s="405"/>
      <c r="AJ151" s="449">
        <v>39.4</v>
      </c>
      <c r="AK151" s="341">
        <v>900</v>
      </c>
      <c r="AL151" s="318"/>
      <c r="AN151" s="417">
        <f t="shared" si="61"/>
        <v>822.79700000000003</v>
      </c>
      <c r="AO151" s="417">
        <f t="shared" si="62"/>
        <v>746.697</v>
      </c>
      <c r="AP151" s="318">
        <f t="shared" si="63"/>
        <v>1053.9376192725406</v>
      </c>
      <c r="AQ151" s="318">
        <f t="shared" si="64"/>
        <v>949.66176050122442</v>
      </c>
    </row>
    <row r="152" spans="1:45" s="417" customFormat="1" ht="156">
      <c r="A152" s="684"/>
      <c r="B152" s="313" t="s">
        <v>149</v>
      </c>
      <c r="C152" s="99" t="s">
        <v>717</v>
      </c>
      <c r="D152" s="525">
        <v>302</v>
      </c>
      <c r="E152" s="395" t="s">
        <v>712</v>
      </c>
      <c r="F152" s="526">
        <v>1</v>
      </c>
      <c r="G152" s="526"/>
      <c r="H152" s="527"/>
      <c r="I152" s="527">
        <v>0.5</v>
      </c>
      <c r="J152" s="404"/>
      <c r="K152" s="404"/>
      <c r="L152" s="526">
        <v>1</v>
      </c>
      <c r="M152" s="526"/>
      <c r="N152" s="527"/>
      <c r="O152" s="527">
        <v>0.5</v>
      </c>
      <c r="P152" s="526">
        <v>1</v>
      </c>
      <c r="Q152" s="415"/>
      <c r="R152" s="415"/>
      <c r="S152" s="415" t="s">
        <v>973</v>
      </c>
      <c r="T152" s="415" t="s">
        <v>429</v>
      </c>
      <c r="U152" s="415"/>
      <c r="V152" s="415"/>
      <c r="W152" s="345">
        <f t="shared" si="60"/>
        <v>661.5347999999999</v>
      </c>
      <c r="X152" s="410">
        <v>360</v>
      </c>
      <c r="Y152" s="410">
        <v>97.4</v>
      </c>
      <c r="Z152" s="410">
        <v>138.13479999999998</v>
      </c>
      <c r="AA152" s="410">
        <v>42.2</v>
      </c>
      <c r="AB152" s="449">
        <v>6</v>
      </c>
      <c r="AC152" s="449">
        <v>11.2</v>
      </c>
      <c r="AD152" s="405"/>
      <c r="AE152" s="449">
        <v>25</v>
      </c>
      <c r="AF152" s="449"/>
      <c r="AG152" s="410">
        <v>23.8</v>
      </c>
      <c r="AH152" s="449">
        <v>4</v>
      </c>
      <c r="AI152" s="405"/>
      <c r="AJ152" s="449">
        <v>19.8</v>
      </c>
      <c r="AK152" s="341">
        <v>790</v>
      </c>
      <c r="AL152" s="318"/>
      <c r="AN152" s="417">
        <f t="shared" si="61"/>
        <v>661.5347999999999</v>
      </c>
      <c r="AO152" s="417">
        <f t="shared" si="62"/>
        <v>595.5347999999999</v>
      </c>
      <c r="AP152" s="318">
        <f t="shared" si="63"/>
        <v>847.37354678971371</v>
      </c>
      <c r="AQ152" s="318">
        <f t="shared" si="64"/>
        <v>757.41114080777675</v>
      </c>
    </row>
    <row r="153" spans="1:45" s="417" customFormat="1" ht="62.4">
      <c r="A153" s="684"/>
      <c r="B153" s="313" t="s">
        <v>150</v>
      </c>
      <c r="C153" s="99" t="s">
        <v>718</v>
      </c>
      <c r="D153" s="525">
        <v>228</v>
      </c>
      <c r="E153" s="395" t="s">
        <v>712</v>
      </c>
      <c r="F153" s="526">
        <v>0.25</v>
      </c>
      <c r="G153" s="526"/>
      <c r="H153" s="527"/>
      <c r="I153" s="527">
        <v>0.5</v>
      </c>
      <c r="J153" s="404"/>
      <c r="K153" s="404"/>
      <c r="L153" s="526">
        <v>0.25</v>
      </c>
      <c r="M153" s="526"/>
      <c r="N153" s="527"/>
      <c r="O153" s="527">
        <v>0.5</v>
      </c>
      <c r="P153" s="526"/>
      <c r="Q153" s="415"/>
      <c r="R153" s="415"/>
      <c r="S153" s="415">
        <v>1</v>
      </c>
      <c r="T153" s="415" t="s">
        <v>430</v>
      </c>
      <c r="U153" s="415"/>
      <c r="V153" s="415"/>
      <c r="W153" s="345">
        <f t="shared" si="60"/>
        <v>265.84199999999998</v>
      </c>
      <c r="X153" s="410">
        <v>79</v>
      </c>
      <c r="Y153" s="410">
        <v>92</v>
      </c>
      <c r="Z153" s="410">
        <v>51.641999999999996</v>
      </c>
      <c r="AA153" s="410">
        <v>39.200000000000003</v>
      </c>
      <c r="AB153" s="449">
        <v>3</v>
      </c>
      <c r="AC153" s="449">
        <v>11.2</v>
      </c>
      <c r="AD153" s="405"/>
      <c r="AE153" s="449">
        <v>25</v>
      </c>
      <c r="AF153" s="449"/>
      <c r="AG153" s="410">
        <v>4</v>
      </c>
      <c r="AH153" s="449">
        <v>4</v>
      </c>
      <c r="AI153" s="405"/>
      <c r="AJ153" s="449"/>
      <c r="AK153" s="341">
        <v>300</v>
      </c>
      <c r="AL153" s="318"/>
      <c r="AN153" s="417">
        <f t="shared" si="61"/>
        <v>265.84199999999998</v>
      </c>
      <c r="AO153" s="417">
        <f t="shared" si="62"/>
        <v>222.642</v>
      </c>
      <c r="AP153" s="318">
        <f t="shared" si="63"/>
        <v>340.52249167492187</v>
      </c>
      <c r="AQ153" s="318">
        <f t="shared" si="64"/>
        <v>283.15982745546535</v>
      </c>
    </row>
    <row r="154" spans="1:45" s="417" customFormat="1" ht="156">
      <c r="A154" s="684"/>
      <c r="B154" s="313" t="s">
        <v>151</v>
      </c>
      <c r="C154" s="99" t="s">
        <v>719</v>
      </c>
      <c r="D154" s="525">
        <v>176</v>
      </c>
      <c r="E154" s="395" t="s">
        <v>712</v>
      </c>
      <c r="F154" s="526">
        <v>0.25</v>
      </c>
      <c r="G154" s="526"/>
      <c r="H154" s="527"/>
      <c r="I154" s="527">
        <v>0.5</v>
      </c>
      <c r="J154" s="404"/>
      <c r="K154" s="404"/>
      <c r="L154" s="526">
        <v>0.25</v>
      </c>
      <c r="M154" s="526"/>
      <c r="N154" s="527"/>
      <c r="O154" s="527">
        <v>0.5</v>
      </c>
      <c r="P154" s="526"/>
      <c r="Q154" s="415"/>
      <c r="R154" s="415"/>
      <c r="S154" s="415">
        <v>1</v>
      </c>
      <c r="T154" s="415" t="s">
        <v>430</v>
      </c>
      <c r="U154" s="415"/>
      <c r="V154" s="415"/>
      <c r="W154" s="345">
        <f t="shared" si="60"/>
        <v>298.93599999999998</v>
      </c>
      <c r="X154" s="410">
        <v>70.599999999999994</v>
      </c>
      <c r="Y154" s="410">
        <v>97.4</v>
      </c>
      <c r="Z154" s="410">
        <v>50.735999999999997</v>
      </c>
      <c r="AA154" s="410">
        <v>41.2</v>
      </c>
      <c r="AB154" s="449">
        <v>5</v>
      </c>
      <c r="AC154" s="449">
        <v>11.2</v>
      </c>
      <c r="AD154" s="405"/>
      <c r="AE154" s="449">
        <v>25</v>
      </c>
      <c r="AF154" s="449"/>
      <c r="AG154" s="410">
        <v>39</v>
      </c>
      <c r="AH154" s="449">
        <v>3</v>
      </c>
      <c r="AI154" s="405"/>
      <c r="AJ154" s="449">
        <v>36</v>
      </c>
      <c r="AK154" s="341">
        <v>310</v>
      </c>
      <c r="AL154" s="318"/>
      <c r="AN154" s="417">
        <f t="shared" si="61"/>
        <v>298.93599999999998</v>
      </c>
      <c r="AO154" s="417">
        <f t="shared" si="62"/>
        <v>218.73599999999999</v>
      </c>
      <c r="AP154" s="318">
        <f t="shared" si="63"/>
        <v>382.9132777038032</v>
      </c>
      <c r="AQ154" s="318">
        <f t="shared" si="64"/>
        <v>278.19211118431679</v>
      </c>
    </row>
    <row r="155" spans="1:45" s="417" customFormat="1" ht="156">
      <c r="A155" s="684"/>
      <c r="B155" s="313" t="s">
        <v>106</v>
      </c>
      <c r="C155" s="99" t="s">
        <v>720</v>
      </c>
      <c r="D155" s="525">
        <v>240</v>
      </c>
      <c r="E155" s="395" t="s">
        <v>712</v>
      </c>
      <c r="F155" s="526">
        <v>1</v>
      </c>
      <c r="G155" s="526"/>
      <c r="H155" s="527"/>
      <c r="I155" s="527">
        <v>0.5</v>
      </c>
      <c r="J155" s="404"/>
      <c r="K155" s="404"/>
      <c r="L155" s="526">
        <v>1</v>
      </c>
      <c r="M155" s="526"/>
      <c r="N155" s="527"/>
      <c r="O155" s="527">
        <v>0.5</v>
      </c>
      <c r="P155" s="526">
        <v>1</v>
      </c>
      <c r="Q155" s="415"/>
      <c r="R155" s="415"/>
      <c r="S155" s="415" t="s">
        <v>973</v>
      </c>
      <c r="T155" s="415" t="s">
        <v>429</v>
      </c>
      <c r="U155" s="415"/>
      <c r="V155" s="415"/>
      <c r="W155" s="345">
        <f t="shared" si="60"/>
        <v>654.21760000000006</v>
      </c>
      <c r="X155" s="410">
        <v>390.8</v>
      </c>
      <c r="Y155" s="410">
        <v>48</v>
      </c>
      <c r="Z155" s="410">
        <v>132.51759999999999</v>
      </c>
      <c r="AA155" s="410">
        <v>43.2</v>
      </c>
      <c r="AB155" s="449">
        <v>7</v>
      </c>
      <c r="AC155" s="449">
        <v>11.2</v>
      </c>
      <c r="AD155" s="405"/>
      <c r="AE155" s="449">
        <v>25</v>
      </c>
      <c r="AF155" s="449"/>
      <c r="AG155" s="410">
        <v>39.700000000000003</v>
      </c>
      <c r="AH155" s="449">
        <v>3.7</v>
      </c>
      <c r="AI155" s="405"/>
      <c r="AJ155" s="449">
        <v>36</v>
      </c>
      <c r="AK155" s="341">
        <v>790</v>
      </c>
      <c r="AL155" s="318"/>
      <c r="AN155" s="417">
        <f t="shared" si="61"/>
        <v>654.21760000000006</v>
      </c>
      <c r="AO155" s="417">
        <f t="shared" si="62"/>
        <v>571.31759999999997</v>
      </c>
      <c r="AP155" s="318">
        <f t="shared" si="63"/>
        <v>838.00079464338739</v>
      </c>
      <c r="AQ155" s="318">
        <f t="shared" si="64"/>
        <v>726.6112999266561</v>
      </c>
    </row>
    <row r="156" spans="1:45" s="417" customFormat="1" ht="156">
      <c r="A156" s="684"/>
      <c r="B156" s="313" t="s">
        <v>152</v>
      </c>
      <c r="C156" s="99" t="s">
        <v>721</v>
      </c>
      <c r="D156" s="525">
        <v>303</v>
      </c>
      <c r="E156" s="395" t="s">
        <v>712</v>
      </c>
      <c r="F156" s="526">
        <v>1</v>
      </c>
      <c r="G156" s="526"/>
      <c r="H156" s="527"/>
      <c r="I156" s="527">
        <v>0.5</v>
      </c>
      <c r="J156" s="404"/>
      <c r="K156" s="404"/>
      <c r="L156" s="526">
        <v>1</v>
      </c>
      <c r="M156" s="526"/>
      <c r="N156" s="527"/>
      <c r="O156" s="527">
        <v>0.5</v>
      </c>
      <c r="P156" s="526">
        <v>1</v>
      </c>
      <c r="Q156" s="415"/>
      <c r="R156" s="415"/>
      <c r="S156" s="415">
        <v>1</v>
      </c>
      <c r="T156" s="415" t="s">
        <v>429</v>
      </c>
      <c r="U156" s="415"/>
      <c r="V156" s="415"/>
      <c r="W156" s="345">
        <f t="shared" si="60"/>
        <v>1004.9445999999998</v>
      </c>
      <c r="X156" s="410">
        <v>579.9</v>
      </c>
      <c r="Y156" s="410">
        <v>97.4</v>
      </c>
      <c r="Z156" s="410">
        <v>204.54459999999997</v>
      </c>
      <c r="AA156" s="410">
        <v>86.8</v>
      </c>
      <c r="AB156" s="449">
        <v>5</v>
      </c>
      <c r="AC156" s="449">
        <v>56.8</v>
      </c>
      <c r="AD156" s="405"/>
      <c r="AE156" s="449">
        <v>25</v>
      </c>
      <c r="AF156" s="449"/>
      <c r="AG156" s="410">
        <v>36.299999999999997</v>
      </c>
      <c r="AH156" s="449">
        <v>2.2999999999999998</v>
      </c>
      <c r="AI156" s="405"/>
      <c r="AJ156" s="449">
        <v>34</v>
      </c>
      <c r="AK156" s="341">
        <v>1300</v>
      </c>
      <c r="AL156" s="318"/>
      <c r="AN156" s="417">
        <f t="shared" si="61"/>
        <v>1004.9445999999998</v>
      </c>
      <c r="AO156" s="417">
        <f t="shared" si="62"/>
        <v>881.8445999999999</v>
      </c>
      <c r="AP156" s="318">
        <f t="shared" si="63"/>
        <v>1287.2542306605337</v>
      </c>
      <c r="AQ156" s="318">
        <f t="shared" si="64"/>
        <v>1121.544743482963</v>
      </c>
    </row>
    <row r="157" spans="1:45" s="417" customFormat="1" ht="93.6">
      <c r="A157" s="684"/>
      <c r="B157" s="313" t="s">
        <v>153</v>
      </c>
      <c r="C157" s="99" t="s">
        <v>722</v>
      </c>
      <c r="D157" s="525">
        <v>326</v>
      </c>
      <c r="E157" s="395" t="s">
        <v>712</v>
      </c>
      <c r="F157" s="526">
        <v>1</v>
      </c>
      <c r="G157" s="526" t="s">
        <v>974</v>
      </c>
      <c r="H157" s="527"/>
      <c r="I157" s="527">
        <v>0.5</v>
      </c>
      <c r="J157" s="404"/>
      <c r="K157" s="404"/>
      <c r="L157" s="526">
        <v>1</v>
      </c>
      <c r="M157" s="526" t="s">
        <v>974</v>
      </c>
      <c r="N157" s="527"/>
      <c r="O157" s="527">
        <v>0.5</v>
      </c>
      <c r="P157" s="526">
        <v>1</v>
      </c>
      <c r="Q157" s="415"/>
      <c r="R157" s="415"/>
      <c r="S157" s="415">
        <v>1</v>
      </c>
      <c r="T157" s="415" t="s">
        <v>429</v>
      </c>
      <c r="U157" s="415"/>
      <c r="V157" s="415"/>
      <c r="W157" s="345">
        <f t="shared" si="60"/>
        <v>558.93920000000003</v>
      </c>
      <c r="X157" s="410">
        <v>282.2</v>
      </c>
      <c r="Y157" s="410">
        <v>97.4</v>
      </c>
      <c r="Z157" s="410">
        <v>114.6392</v>
      </c>
      <c r="AA157" s="410">
        <v>41.2</v>
      </c>
      <c r="AB157" s="449">
        <v>5</v>
      </c>
      <c r="AC157" s="449">
        <v>11.2</v>
      </c>
      <c r="AD157" s="405"/>
      <c r="AE157" s="449">
        <v>25</v>
      </c>
      <c r="AF157" s="449"/>
      <c r="AG157" s="410">
        <v>23.5</v>
      </c>
      <c r="AH157" s="449">
        <v>3</v>
      </c>
      <c r="AI157" s="405"/>
      <c r="AJ157" s="449">
        <v>20.5</v>
      </c>
      <c r="AK157" s="341">
        <v>790</v>
      </c>
      <c r="AL157" s="318"/>
      <c r="AN157" s="417">
        <f t="shared" si="61"/>
        <v>558.93920000000003</v>
      </c>
      <c r="AO157" s="417">
        <f t="shared" si="62"/>
        <v>494.23920000000004</v>
      </c>
      <c r="AP157" s="318">
        <f t="shared" si="63"/>
        <v>715.9567302337008</v>
      </c>
      <c r="AQ157" s="318">
        <f t="shared" si="64"/>
        <v>628.58169884265874</v>
      </c>
    </row>
    <row r="158" spans="1:45" s="417" customFormat="1" ht="93.6">
      <c r="A158" s="684"/>
      <c r="B158" s="313" t="s">
        <v>154</v>
      </c>
      <c r="C158" s="99" t="s">
        <v>723</v>
      </c>
      <c r="D158" s="525">
        <v>239</v>
      </c>
      <c r="E158" s="395" t="s">
        <v>712</v>
      </c>
      <c r="F158" s="526">
        <v>0.25</v>
      </c>
      <c r="G158" s="526"/>
      <c r="H158" s="527"/>
      <c r="I158" s="527">
        <v>0.5</v>
      </c>
      <c r="J158" s="404"/>
      <c r="K158" s="404"/>
      <c r="L158" s="526">
        <v>0.25</v>
      </c>
      <c r="M158" s="526"/>
      <c r="N158" s="527"/>
      <c r="O158" s="527">
        <v>0.5</v>
      </c>
      <c r="P158" s="526"/>
      <c r="Q158" s="415"/>
      <c r="R158" s="415"/>
      <c r="S158" s="415" t="s">
        <v>973</v>
      </c>
      <c r="T158" s="415" t="s">
        <v>430</v>
      </c>
      <c r="U158" s="415"/>
      <c r="V158" s="415"/>
      <c r="W158" s="345">
        <f t="shared" si="60"/>
        <v>302.80560000000003</v>
      </c>
      <c r="X158" s="410">
        <v>85.4</v>
      </c>
      <c r="Y158" s="410">
        <v>97.4</v>
      </c>
      <c r="Z158" s="410">
        <v>55.205600000000004</v>
      </c>
      <c r="AA158" s="410">
        <v>41.2</v>
      </c>
      <c r="AB158" s="449">
        <v>5</v>
      </c>
      <c r="AC158" s="449">
        <v>11.2</v>
      </c>
      <c r="AD158" s="405"/>
      <c r="AE158" s="449">
        <v>25</v>
      </c>
      <c r="AF158" s="449"/>
      <c r="AG158" s="410">
        <v>23.6</v>
      </c>
      <c r="AH158" s="449">
        <v>1.6</v>
      </c>
      <c r="AI158" s="405"/>
      <c r="AJ158" s="449">
        <v>22</v>
      </c>
      <c r="AK158" s="341">
        <v>390</v>
      </c>
      <c r="AL158" s="318"/>
      <c r="AN158" s="417">
        <f t="shared" si="61"/>
        <v>302.80560000000003</v>
      </c>
      <c r="AO158" s="417">
        <f t="shared" si="62"/>
        <v>238.00560000000002</v>
      </c>
      <c r="AP158" s="318">
        <f t="shared" si="63"/>
        <v>387.8699280216058</v>
      </c>
      <c r="AQ158" s="318">
        <f t="shared" si="64"/>
        <v>302.69951145531621</v>
      </c>
    </row>
    <row r="159" spans="1:45" s="417" customFormat="1" ht="78">
      <c r="A159" s="684"/>
      <c r="B159" s="15" t="s">
        <v>155</v>
      </c>
      <c r="C159" s="99" t="s">
        <v>724</v>
      </c>
      <c r="D159" s="525">
        <v>142</v>
      </c>
      <c r="E159" s="395" t="s">
        <v>712</v>
      </c>
      <c r="F159" s="526">
        <v>0.25</v>
      </c>
      <c r="G159" s="526"/>
      <c r="H159" s="527"/>
      <c r="I159" s="527">
        <v>0.5</v>
      </c>
      <c r="J159" s="404"/>
      <c r="K159" s="404"/>
      <c r="L159" s="526">
        <v>0.25</v>
      </c>
      <c r="M159" s="526"/>
      <c r="N159" s="527"/>
      <c r="O159" s="527">
        <v>0.5</v>
      </c>
      <c r="P159" s="526"/>
      <c r="Q159" s="415"/>
      <c r="R159" s="415"/>
      <c r="S159" s="415">
        <v>1</v>
      </c>
      <c r="T159" s="415" t="s">
        <v>430</v>
      </c>
      <c r="U159" s="415"/>
      <c r="V159" s="415"/>
      <c r="W159" s="345">
        <f t="shared" si="60"/>
        <v>316.93580000000003</v>
      </c>
      <c r="X159" s="410">
        <v>85.5</v>
      </c>
      <c r="Y159" s="410">
        <v>97.4</v>
      </c>
      <c r="Z159" s="410">
        <v>55.235799999999998</v>
      </c>
      <c r="AA159" s="410">
        <v>55.2</v>
      </c>
      <c r="AB159" s="449">
        <v>5</v>
      </c>
      <c r="AC159" s="449">
        <v>30.2</v>
      </c>
      <c r="AD159" s="405"/>
      <c r="AE159" s="449">
        <v>20</v>
      </c>
      <c r="AF159" s="449"/>
      <c r="AG159" s="410">
        <v>23.6</v>
      </c>
      <c r="AH159" s="449">
        <v>1.6</v>
      </c>
      <c r="AI159" s="405"/>
      <c r="AJ159" s="449">
        <v>22</v>
      </c>
      <c r="AK159" s="341">
        <v>350</v>
      </c>
      <c r="AL159" s="318"/>
      <c r="AN159" s="417">
        <f t="shared" si="61"/>
        <v>316.93580000000003</v>
      </c>
      <c r="AO159" s="417">
        <f t="shared" si="62"/>
        <v>238.13580000000002</v>
      </c>
      <c r="AP159" s="318">
        <f t="shared" si="63"/>
        <v>405.96959215242407</v>
      </c>
      <c r="AQ159" s="318">
        <f t="shared" si="64"/>
        <v>302.86510199768776</v>
      </c>
    </row>
    <row r="160" spans="1:45" s="417" customFormat="1" ht="93.6">
      <c r="A160" s="684"/>
      <c r="B160" s="313" t="s">
        <v>156</v>
      </c>
      <c r="C160" s="99" t="s">
        <v>725</v>
      </c>
      <c r="D160" s="525">
        <v>122</v>
      </c>
      <c r="E160" s="395" t="s">
        <v>712</v>
      </c>
      <c r="F160" s="526">
        <v>1</v>
      </c>
      <c r="G160" s="526"/>
      <c r="H160" s="527"/>
      <c r="I160" s="527">
        <v>0.5</v>
      </c>
      <c r="J160" s="404"/>
      <c r="K160" s="404"/>
      <c r="L160" s="526">
        <v>1</v>
      </c>
      <c r="M160" s="526"/>
      <c r="N160" s="527"/>
      <c r="O160" s="527">
        <v>0.5</v>
      </c>
      <c r="P160" s="526">
        <v>1</v>
      </c>
      <c r="Q160" s="415"/>
      <c r="R160" s="415"/>
      <c r="S160" s="415" t="s">
        <v>973</v>
      </c>
      <c r="T160" s="415" t="s">
        <v>429</v>
      </c>
      <c r="U160" s="415"/>
      <c r="V160" s="415"/>
      <c r="W160" s="345">
        <f t="shared" si="60"/>
        <v>645.04359999999997</v>
      </c>
      <c r="X160" s="410">
        <v>354.4</v>
      </c>
      <c r="Y160" s="410">
        <v>97.4</v>
      </c>
      <c r="Z160" s="410">
        <v>136.44359999999998</v>
      </c>
      <c r="AA160" s="410">
        <v>33.200000000000003</v>
      </c>
      <c r="AB160" s="449">
        <v>7</v>
      </c>
      <c r="AC160" s="449">
        <v>11.2</v>
      </c>
      <c r="AD160" s="405"/>
      <c r="AE160" s="449">
        <v>15</v>
      </c>
      <c r="AF160" s="449"/>
      <c r="AG160" s="410">
        <v>23.6</v>
      </c>
      <c r="AH160" s="449">
        <v>1.6</v>
      </c>
      <c r="AI160" s="405"/>
      <c r="AJ160" s="449">
        <v>22</v>
      </c>
      <c r="AK160" s="341">
        <v>720</v>
      </c>
      <c r="AL160" s="318"/>
      <c r="AN160" s="417">
        <f t="shared" si="61"/>
        <v>645.04359999999997</v>
      </c>
      <c r="AO160" s="417">
        <f t="shared" si="62"/>
        <v>588.2435999999999</v>
      </c>
      <c r="AP160" s="318">
        <f t="shared" si="63"/>
        <v>826.24962914423463</v>
      </c>
      <c r="AQ160" s="318">
        <f t="shared" si="64"/>
        <v>748.13807043496615</v>
      </c>
    </row>
    <row r="161" spans="1:45" s="417" customFormat="1" ht="109.2">
      <c r="A161" s="684"/>
      <c r="B161" s="313" t="s">
        <v>157</v>
      </c>
      <c r="C161" s="99" t="s">
        <v>726</v>
      </c>
      <c r="D161" s="525">
        <v>240</v>
      </c>
      <c r="E161" s="395" t="s">
        <v>712</v>
      </c>
      <c r="F161" s="526">
        <v>1</v>
      </c>
      <c r="G161" s="526"/>
      <c r="H161" s="527"/>
      <c r="I161" s="527">
        <v>0.5</v>
      </c>
      <c r="J161" s="404"/>
      <c r="K161" s="404"/>
      <c r="L161" s="526">
        <v>1</v>
      </c>
      <c r="M161" s="526"/>
      <c r="N161" s="527"/>
      <c r="O161" s="527">
        <v>0.5</v>
      </c>
      <c r="P161" s="526">
        <v>1</v>
      </c>
      <c r="Q161" s="415"/>
      <c r="R161" s="415"/>
      <c r="S161" s="415">
        <v>1</v>
      </c>
      <c r="T161" s="415" t="s">
        <v>429</v>
      </c>
      <c r="U161" s="415"/>
      <c r="V161" s="415"/>
      <c r="W161" s="345">
        <f t="shared" si="60"/>
        <v>624.04680000000008</v>
      </c>
      <c r="X161" s="410">
        <v>316</v>
      </c>
      <c r="Y161" s="410">
        <v>97.4</v>
      </c>
      <c r="Z161" s="410">
        <v>124.84679999999999</v>
      </c>
      <c r="AA161" s="410">
        <v>41.2</v>
      </c>
      <c r="AB161" s="449">
        <v>5</v>
      </c>
      <c r="AC161" s="449">
        <v>11.2</v>
      </c>
      <c r="AD161" s="405"/>
      <c r="AE161" s="449">
        <v>25</v>
      </c>
      <c r="AF161" s="449"/>
      <c r="AG161" s="410">
        <v>44.6</v>
      </c>
      <c r="AH161" s="449">
        <v>4.5999999999999996</v>
      </c>
      <c r="AI161" s="405"/>
      <c r="AJ161" s="449">
        <v>40</v>
      </c>
      <c r="AK161" s="341">
        <v>720</v>
      </c>
      <c r="AL161" s="318"/>
      <c r="AN161" s="417">
        <f t="shared" si="61"/>
        <v>624.04680000000008</v>
      </c>
      <c r="AO161" s="417">
        <f t="shared" si="62"/>
        <v>538.24680000000001</v>
      </c>
      <c r="AP161" s="318">
        <f t="shared" si="63"/>
        <v>799.35439568526294</v>
      </c>
      <c r="AQ161" s="318">
        <f t="shared" si="64"/>
        <v>684.55130216426528</v>
      </c>
    </row>
    <row r="162" spans="1:45" s="417" customFormat="1" ht="124.8">
      <c r="A162" s="684"/>
      <c r="B162" s="313" t="s">
        <v>158</v>
      </c>
      <c r="C162" s="99" t="s">
        <v>727</v>
      </c>
      <c r="D162" s="525">
        <v>423</v>
      </c>
      <c r="E162" s="395" t="s">
        <v>712</v>
      </c>
      <c r="F162" s="526">
        <v>1</v>
      </c>
      <c r="G162" s="526"/>
      <c r="H162" s="527"/>
      <c r="I162" s="527">
        <v>0.5</v>
      </c>
      <c r="J162" s="368"/>
      <c r="K162" s="368"/>
      <c r="L162" s="526">
        <v>1</v>
      </c>
      <c r="M162" s="526"/>
      <c r="N162" s="527"/>
      <c r="O162" s="527">
        <v>0.5</v>
      </c>
      <c r="P162" s="526"/>
      <c r="Q162" s="365"/>
      <c r="R162" s="365"/>
      <c r="S162" s="415">
        <v>1</v>
      </c>
      <c r="T162" s="415" t="s">
        <v>430</v>
      </c>
      <c r="U162" s="365"/>
      <c r="V162" s="415"/>
      <c r="W162" s="345">
        <f t="shared" si="60"/>
        <v>425.38479999999998</v>
      </c>
      <c r="X162" s="410">
        <v>185</v>
      </c>
      <c r="Y162" s="410">
        <v>97.4</v>
      </c>
      <c r="Z162" s="410">
        <v>85.28479999999999</v>
      </c>
      <c r="AA162" s="410">
        <v>34.200000000000003</v>
      </c>
      <c r="AB162" s="449">
        <v>3</v>
      </c>
      <c r="AC162" s="449">
        <v>11.2</v>
      </c>
      <c r="AD162" s="410"/>
      <c r="AE162" s="449">
        <v>20</v>
      </c>
      <c r="AF162" s="449"/>
      <c r="AG162" s="410">
        <v>23.5</v>
      </c>
      <c r="AH162" s="449">
        <v>1.5</v>
      </c>
      <c r="AI162" s="410"/>
      <c r="AJ162" s="449">
        <v>22</v>
      </c>
      <c r="AK162" s="341">
        <v>500</v>
      </c>
      <c r="AL162" s="318"/>
      <c r="AN162" s="417">
        <f t="shared" si="61"/>
        <v>425.38479999999998</v>
      </c>
      <c r="AO162" s="417">
        <f t="shared" si="62"/>
        <v>367.6848</v>
      </c>
      <c r="AP162" s="318">
        <f t="shared" si="63"/>
        <v>544.88414929408555</v>
      </c>
      <c r="AQ162" s="318">
        <f t="shared" si="64"/>
        <v>467.62769165744686</v>
      </c>
    </row>
    <row r="163" spans="1:45" s="417" customFormat="1" ht="124.8">
      <c r="A163" s="684"/>
      <c r="B163" s="313" t="s">
        <v>159</v>
      </c>
      <c r="C163" s="99" t="s">
        <v>728</v>
      </c>
      <c r="D163" s="525">
        <v>1146</v>
      </c>
      <c r="E163" s="395" t="s">
        <v>975</v>
      </c>
      <c r="F163" s="526">
        <v>1</v>
      </c>
      <c r="G163" s="526">
        <v>1</v>
      </c>
      <c r="H163" s="527"/>
      <c r="I163" s="527">
        <v>0.75</v>
      </c>
      <c r="J163" s="450"/>
      <c r="K163" s="450"/>
      <c r="L163" s="526">
        <v>1</v>
      </c>
      <c r="M163" s="526">
        <v>1</v>
      </c>
      <c r="N163" s="527"/>
      <c r="O163" s="527">
        <v>0.75</v>
      </c>
      <c r="P163" s="526">
        <v>1</v>
      </c>
      <c r="Q163" s="365">
        <v>1</v>
      </c>
      <c r="R163" s="365"/>
      <c r="S163" s="415">
        <v>1</v>
      </c>
      <c r="T163" s="415" t="s">
        <v>429</v>
      </c>
      <c r="U163" s="415" t="s">
        <v>429</v>
      </c>
      <c r="V163" s="415"/>
      <c r="W163" s="345">
        <f t="shared" si="60"/>
        <v>1111.6790000000001</v>
      </c>
      <c r="X163" s="416">
        <v>618.29999999999995</v>
      </c>
      <c r="Y163" s="416">
        <v>146.19999999999999</v>
      </c>
      <c r="Z163" s="410">
        <v>230.87899999999999</v>
      </c>
      <c r="AA163" s="410">
        <v>85.8</v>
      </c>
      <c r="AB163" s="449">
        <v>9</v>
      </c>
      <c r="AC163" s="449">
        <v>56.8</v>
      </c>
      <c r="AD163" s="416"/>
      <c r="AE163" s="449">
        <v>20</v>
      </c>
      <c r="AF163" s="449"/>
      <c r="AG163" s="410">
        <v>30.5</v>
      </c>
      <c r="AH163" s="449">
        <v>6</v>
      </c>
      <c r="AI163" s="416"/>
      <c r="AJ163" s="449">
        <v>24.5</v>
      </c>
      <c r="AK163" s="334">
        <v>1384.6</v>
      </c>
      <c r="AL163" s="318"/>
      <c r="AN163" s="417">
        <f t="shared" si="61"/>
        <v>1111.6790000000001</v>
      </c>
      <c r="AO163" s="417">
        <f t="shared" si="62"/>
        <v>995.37900000000002</v>
      </c>
      <c r="AP163" s="318">
        <f t="shared" si="63"/>
        <v>1423.9725213573684</v>
      </c>
      <c r="AQ163" s="318">
        <f t="shared" si="64"/>
        <v>1265.9396964310131</v>
      </c>
    </row>
    <row r="164" spans="1:45" s="417" customFormat="1" ht="93.6">
      <c r="A164" s="684"/>
      <c r="B164" s="313" t="s">
        <v>160</v>
      </c>
      <c r="C164" s="99" t="s">
        <v>729</v>
      </c>
      <c r="D164" s="525">
        <v>1609</v>
      </c>
      <c r="E164" s="395" t="s">
        <v>712</v>
      </c>
      <c r="F164" s="526">
        <v>1</v>
      </c>
      <c r="G164" s="526"/>
      <c r="H164" s="527"/>
      <c r="I164" s="527">
        <v>0.75</v>
      </c>
      <c r="J164" s="450"/>
      <c r="K164" s="450"/>
      <c r="L164" s="526">
        <v>1</v>
      </c>
      <c r="M164" s="526"/>
      <c r="N164" s="527"/>
      <c r="O164" s="527">
        <v>0.75</v>
      </c>
      <c r="P164" s="526">
        <v>1</v>
      </c>
      <c r="Q164" s="365"/>
      <c r="R164" s="365"/>
      <c r="S164" s="415">
        <v>1</v>
      </c>
      <c r="T164" s="415" t="s">
        <v>429</v>
      </c>
      <c r="U164" s="365"/>
      <c r="V164" s="415"/>
      <c r="W164" s="345">
        <f t="shared" si="60"/>
        <v>852.09400000000005</v>
      </c>
      <c r="X164" s="416">
        <v>450.8</v>
      </c>
      <c r="Y164" s="416">
        <v>146.19999999999999</v>
      </c>
      <c r="Z164" s="410">
        <v>180.29399999999998</v>
      </c>
      <c r="AA164" s="410">
        <v>53.2</v>
      </c>
      <c r="AB164" s="449">
        <v>7</v>
      </c>
      <c r="AC164" s="449">
        <v>11.2</v>
      </c>
      <c r="AD164" s="416"/>
      <c r="AE164" s="449">
        <v>35</v>
      </c>
      <c r="AF164" s="449"/>
      <c r="AG164" s="410">
        <v>21.6</v>
      </c>
      <c r="AH164" s="449">
        <v>6</v>
      </c>
      <c r="AI164" s="416"/>
      <c r="AJ164" s="449">
        <v>15.6</v>
      </c>
      <c r="AK164" s="334">
        <v>1100</v>
      </c>
      <c r="AL164" s="318"/>
      <c r="AN164" s="417">
        <f t="shared" si="61"/>
        <v>852.09400000000005</v>
      </c>
      <c r="AO164" s="417">
        <f t="shared" si="62"/>
        <v>777.29399999999998</v>
      </c>
      <c r="AP164" s="318">
        <f t="shared" si="63"/>
        <v>1091.4647498185045</v>
      </c>
      <c r="AQ164" s="318">
        <f t="shared" si="64"/>
        <v>988.57553795855438</v>
      </c>
    </row>
    <row r="165" spans="1:45" s="417" customFormat="1" ht="171.6">
      <c r="A165" s="684"/>
      <c r="B165" s="313" t="s">
        <v>161</v>
      </c>
      <c r="C165" s="99" t="s">
        <v>730</v>
      </c>
      <c r="D165" s="528">
        <v>1569</v>
      </c>
      <c r="E165" s="395" t="s">
        <v>712</v>
      </c>
      <c r="F165" s="529">
        <v>1</v>
      </c>
      <c r="G165" s="529"/>
      <c r="H165" s="530"/>
      <c r="I165" s="531">
        <v>0.75</v>
      </c>
      <c r="J165" s="450"/>
      <c r="K165" s="450"/>
      <c r="L165" s="529">
        <v>1</v>
      </c>
      <c r="M165" s="529"/>
      <c r="N165" s="530"/>
      <c r="O165" s="532">
        <v>0.75</v>
      </c>
      <c r="P165" s="526">
        <v>1</v>
      </c>
      <c r="Q165" s="365"/>
      <c r="R165" s="365"/>
      <c r="S165" s="415">
        <v>1</v>
      </c>
      <c r="T165" s="415" t="s">
        <v>429</v>
      </c>
      <c r="U165" s="365"/>
      <c r="V165" s="415"/>
      <c r="W165" s="345">
        <f t="shared" si="60"/>
        <v>635.24579999999992</v>
      </c>
      <c r="X165" s="416">
        <v>341.7</v>
      </c>
      <c r="Y165" s="416">
        <v>146.19999999999999</v>
      </c>
      <c r="Z165" s="410">
        <v>147.3458</v>
      </c>
      <c r="AA165" s="410"/>
      <c r="AB165" s="451">
        <v>7.2</v>
      </c>
      <c r="AC165" s="451">
        <v>56.4</v>
      </c>
      <c r="AD165" s="416"/>
      <c r="AE165" s="451">
        <v>20</v>
      </c>
      <c r="AF165" s="451"/>
      <c r="AG165" s="410"/>
      <c r="AH165" s="451">
        <v>6</v>
      </c>
      <c r="AI165" s="416"/>
      <c r="AJ165" s="451">
        <v>28.5</v>
      </c>
      <c r="AK165" s="334">
        <v>1090</v>
      </c>
      <c r="AL165" s="318"/>
      <c r="AN165" s="417">
        <f t="shared" si="61"/>
        <v>635.24579999999992</v>
      </c>
      <c r="AO165" s="417">
        <f t="shared" si="62"/>
        <v>635.24579999999992</v>
      </c>
      <c r="AP165" s="318">
        <f t="shared" si="63"/>
        <v>813.69942538059854</v>
      </c>
      <c r="AQ165" s="318">
        <f t="shared" si="64"/>
        <v>807.91625623111997</v>
      </c>
    </row>
    <row r="166" spans="1:45" s="420" customFormat="1">
      <c r="A166" s="601">
        <v>19</v>
      </c>
      <c r="B166" s="12" t="s">
        <v>10</v>
      </c>
      <c r="C166" s="12"/>
      <c r="D166" s="3"/>
      <c r="E166" s="12"/>
      <c r="F166" s="418">
        <f>SUM(F147:F165)</f>
        <v>16</v>
      </c>
      <c r="G166" s="418">
        <f t="shared" ref="G166:AK166" si="65">SUM(G147:G165)</f>
        <v>1.5</v>
      </c>
      <c r="H166" s="418">
        <f t="shared" si="65"/>
        <v>0</v>
      </c>
      <c r="I166" s="418">
        <f t="shared" si="65"/>
        <v>10.5</v>
      </c>
      <c r="J166" s="418">
        <f t="shared" si="65"/>
        <v>0</v>
      </c>
      <c r="K166" s="418">
        <f t="shared" si="65"/>
        <v>0</v>
      </c>
      <c r="L166" s="418">
        <f t="shared" si="65"/>
        <v>16</v>
      </c>
      <c r="M166" s="418">
        <f t="shared" si="65"/>
        <v>1.5</v>
      </c>
      <c r="N166" s="418">
        <f t="shared" si="65"/>
        <v>0</v>
      </c>
      <c r="O166" s="418">
        <f t="shared" si="65"/>
        <v>10.5</v>
      </c>
      <c r="P166" s="419">
        <f t="shared" si="65"/>
        <v>14</v>
      </c>
      <c r="Q166" s="419">
        <f t="shared" si="65"/>
        <v>1</v>
      </c>
      <c r="R166" s="419">
        <f t="shared" si="65"/>
        <v>0</v>
      </c>
      <c r="S166" s="419">
        <f t="shared" si="65"/>
        <v>15</v>
      </c>
      <c r="T166" s="419">
        <f t="shared" si="65"/>
        <v>0</v>
      </c>
      <c r="U166" s="419">
        <f t="shared" si="65"/>
        <v>0</v>
      </c>
      <c r="V166" s="419">
        <f t="shared" si="65"/>
        <v>0</v>
      </c>
      <c r="W166" s="418">
        <f t="shared" si="65"/>
        <v>11869.978599999999</v>
      </c>
      <c r="X166" s="418">
        <f t="shared" si="65"/>
        <v>6065.1</v>
      </c>
      <c r="Y166" s="418">
        <f t="shared" si="65"/>
        <v>1979.2000000000005</v>
      </c>
      <c r="Z166" s="418">
        <f t="shared" si="65"/>
        <v>2429.3786</v>
      </c>
      <c r="AA166" s="418">
        <f t="shared" si="65"/>
        <v>887.60000000000025</v>
      </c>
      <c r="AB166" s="418">
        <f t="shared" si="65"/>
        <v>104.2</v>
      </c>
      <c r="AC166" s="418">
        <f t="shared" si="65"/>
        <v>366.99999999999989</v>
      </c>
      <c r="AD166" s="418">
        <f t="shared" si="65"/>
        <v>0</v>
      </c>
      <c r="AE166" s="418">
        <f t="shared" si="65"/>
        <v>500</v>
      </c>
      <c r="AF166" s="418">
        <f t="shared" si="65"/>
        <v>0</v>
      </c>
      <c r="AG166" s="418">
        <f t="shared" si="65"/>
        <v>508.70000000000016</v>
      </c>
      <c r="AH166" s="418">
        <f t="shared" si="65"/>
        <v>70.400000000000006</v>
      </c>
      <c r="AI166" s="418">
        <f t="shared" si="65"/>
        <v>0</v>
      </c>
      <c r="AJ166" s="418">
        <f t="shared" si="65"/>
        <v>472.80000000000007</v>
      </c>
      <c r="AK166" s="418">
        <f t="shared" si="65"/>
        <v>14704.6</v>
      </c>
      <c r="AL166" s="418"/>
      <c r="AN166" s="418">
        <f>SUM(AN147:AN165)</f>
        <v>11869.978599999999</v>
      </c>
      <c r="AO166" s="418">
        <f>SUM(AO147:AO165)</f>
        <v>10473.678600000001</v>
      </c>
      <c r="AP166" s="418">
        <f>'[1]Кромская ЦРБ'!$K$90</f>
        <v>15204.500000000002</v>
      </c>
      <c r="AQ166" s="418">
        <f>'[1]Кромская ЦРБ'!$K$11</f>
        <v>13320.6</v>
      </c>
      <c r="AR166" s="420">
        <f>AP166-AP147-AP148-AP149-AP150-AP151-AP152-AP153-AP154-AP155-AP156-AP157-AP158-AP159-AP160-AP161-AP162-AP163-AP164-AP165</f>
        <v>0</v>
      </c>
      <c r="AS166" s="420">
        <f>AQ166-AQ147-AQ148-AQ149-AQ150-AQ151-AQ152-AQ153-AQ154-AQ155-AQ156-AQ157-AQ158-AQ159-AQ160-AQ161-AQ162-AQ163-AQ164-AQ165</f>
        <v>0</v>
      </c>
    </row>
    <row r="167" spans="1:45" s="417" customFormat="1" ht="31.2">
      <c r="A167" s="689" t="s">
        <v>162</v>
      </c>
      <c r="B167" s="402" t="s">
        <v>163</v>
      </c>
      <c r="C167" s="21" t="s">
        <v>660</v>
      </c>
      <c r="D167" s="351">
        <v>910</v>
      </c>
      <c r="E167" s="313" t="s">
        <v>15</v>
      </c>
      <c r="F167" s="533">
        <v>1</v>
      </c>
      <c r="G167" s="534">
        <v>1</v>
      </c>
      <c r="H167" s="533"/>
      <c r="I167" s="534">
        <v>0.5</v>
      </c>
      <c r="J167" s="533"/>
      <c r="K167" s="534"/>
      <c r="L167" s="533">
        <v>1</v>
      </c>
      <c r="M167" s="534">
        <v>1</v>
      </c>
      <c r="N167" s="533"/>
      <c r="O167" s="534">
        <v>0.5</v>
      </c>
      <c r="P167" s="351">
        <v>1</v>
      </c>
      <c r="Q167" s="535">
        <v>1</v>
      </c>
      <c r="R167" s="351"/>
      <c r="S167" s="536">
        <v>1</v>
      </c>
      <c r="T167" s="351" t="s">
        <v>429</v>
      </c>
      <c r="U167" s="535" t="s">
        <v>429</v>
      </c>
      <c r="V167" s="351"/>
      <c r="W167" s="345">
        <f t="shared" si="60"/>
        <v>1448.6949999999999</v>
      </c>
      <c r="X167" s="410">
        <v>975.09999999999991</v>
      </c>
      <c r="Y167" s="410">
        <v>97.4</v>
      </c>
      <c r="Z167" s="410">
        <v>323.89499999999998</v>
      </c>
      <c r="AA167" s="409">
        <v>46.5</v>
      </c>
      <c r="AB167" s="405"/>
      <c r="AC167" s="405">
        <v>33.1</v>
      </c>
      <c r="AD167" s="405"/>
      <c r="AE167" s="405">
        <v>13.4</v>
      </c>
      <c r="AF167" s="405"/>
      <c r="AG167" s="409">
        <v>5.8</v>
      </c>
      <c r="AH167" s="405">
        <v>5.8</v>
      </c>
      <c r="AI167" s="405"/>
      <c r="AJ167" s="405"/>
      <c r="AK167" s="343">
        <v>1461.1</v>
      </c>
      <c r="AL167" s="318"/>
      <c r="AN167" s="417">
        <f t="shared" ref="AN167:AN206" si="66">W167</f>
        <v>1448.6949999999999</v>
      </c>
      <c r="AO167" s="417">
        <f t="shared" ref="AO167:AO206" si="67">X167+Y167+Z167</f>
        <v>1396.395</v>
      </c>
      <c r="AP167" s="318">
        <f t="shared" ref="AP167:AP206" si="68">$AP$207*(AN167/$AN$207)</f>
        <v>1477.424335399126</v>
      </c>
      <c r="AQ167" s="318">
        <f t="shared" ref="AQ167:AQ206" si="69">$AQ$207*(AO167/$AO$207)</f>
        <v>1467.0839346703992</v>
      </c>
    </row>
    <row r="168" spans="1:45" s="417" customFormat="1" ht="62.4">
      <c r="A168" s="689"/>
      <c r="B168" s="402" t="s">
        <v>164</v>
      </c>
      <c r="C168" s="21" t="s">
        <v>661</v>
      </c>
      <c r="D168" s="351">
        <v>194</v>
      </c>
      <c r="E168" s="313" t="s">
        <v>15</v>
      </c>
      <c r="F168" s="533">
        <v>1</v>
      </c>
      <c r="G168" s="534"/>
      <c r="H168" s="533"/>
      <c r="I168" s="534">
        <v>0.25</v>
      </c>
      <c r="J168" s="533"/>
      <c r="K168" s="534"/>
      <c r="L168" s="533">
        <v>1</v>
      </c>
      <c r="M168" s="534"/>
      <c r="N168" s="533"/>
      <c r="O168" s="534">
        <v>0.25</v>
      </c>
      <c r="P168" s="351">
        <v>1</v>
      </c>
      <c r="Q168" s="535"/>
      <c r="R168" s="351"/>
      <c r="S168" s="536"/>
      <c r="T168" s="351" t="s">
        <v>429</v>
      </c>
      <c r="U168" s="535"/>
      <c r="V168" s="351"/>
      <c r="W168" s="345">
        <f t="shared" si="60"/>
        <v>656.07299999999998</v>
      </c>
      <c r="X168" s="410">
        <v>411.5</v>
      </c>
      <c r="Y168" s="363"/>
      <c r="Z168" s="410">
        <v>124.273</v>
      </c>
      <c r="AA168" s="409">
        <v>116.5</v>
      </c>
      <c r="AB168" s="405"/>
      <c r="AC168" s="405">
        <v>101.7</v>
      </c>
      <c r="AD168" s="405"/>
      <c r="AE168" s="405">
        <v>14.8</v>
      </c>
      <c r="AF168" s="405"/>
      <c r="AG168" s="409">
        <v>3.8</v>
      </c>
      <c r="AH168" s="405">
        <v>3.8</v>
      </c>
      <c r="AI168" s="405"/>
      <c r="AJ168" s="405"/>
      <c r="AK168" s="332">
        <v>658.5</v>
      </c>
      <c r="AL168" s="318"/>
      <c r="AN168" s="417">
        <f t="shared" si="66"/>
        <v>656.07299999999998</v>
      </c>
      <c r="AO168" s="417">
        <f t="shared" si="67"/>
        <v>535.77300000000002</v>
      </c>
      <c r="AP168" s="318">
        <f t="shared" si="68"/>
        <v>669.08370360794436</v>
      </c>
      <c r="AQ168" s="318">
        <f t="shared" si="69"/>
        <v>562.89514136771027</v>
      </c>
    </row>
    <row r="169" spans="1:45" s="417" customFormat="1" ht="46.8">
      <c r="A169" s="689"/>
      <c r="B169" s="402" t="s">
        <v>947</v>
      </c>
      <c r="C169" s="21" t="s">
        <v>662</v>
      </c>
      <c r="D169" s="351">
        <v>953</v>
      </c>
      <c r="E169" s="313" t="s">
        <v>15</v>
      </c>
      <c r="F169" s="533">
        <v>1</v>
      </c>
      <c r="G169" s="534">
        <v>1</v>
      </c>
      <c r="H169" s="533"/>
      <c r="I169" s="534">
        <v>0.5</v>
      </c>
      <c r="J169" s="533"/>
      <c r="K169" s="534"/>
      <c r="L169" s="533">
        <v>1</v>
      </c>
      <c r="M169" s="534">
        <v>1</v>
      </c>
      <c r="N169" s="533"/>
      <c r="O169" s="534">
        <v>0.5</v>
      </c>
      <c r="P169" s="351">
        <v>1</v>
      </c>
      <c r="Q169" s="535">
        <v>1</v>
      </c>
      <c r="R169" s="351"/>
      <c r="S169" s="536"/>
      <c r="T169" s="351" t="s">
        <v>429</v>
      </c>
      <c r="U169" s="535" t="s">
        <v>429</v>
      </c>
      <c r="V169" s="351"/>
      <c r="W169" s="345">
        <f t="shared" si="60"/>
        <v>1141.8581999999999</v>
      </c>
      <c r="X169" s="410">
        <v>714.1</v>
      </c>
      <c r="Y169" s="363"/>
      <c r="Z169" s="410">
        <v>215.65819999999999</v>
      </c>
      <c r="AA169" s="409">
        <v>183.29999999999998</v>
      </c>
      <c r="AB169" s="405"/>
      <c r="AC169" s="405">
        <v>142.19999999999999</v>
      </c>
      <c r="AD169" s="405"/>
      <c r="AE169" s="405">
        <v>41.1</v>
      </c>
      <c r="AF169" s="405"/>
      <c r="AG169" s="409">
        <v>28.8</v>
      </c>
      <c r="AH169" s="405">
        <v>28.8</v>
      </c>
      <c r="AI169" s="405"/>
      <c r="AJ169" s="405"/>
      <c r="AK169" s="332">
        <v>1155.4000000000001</v>
      </c>
      <c r="AL169" s="318"/>
      <c r="AN169" s="417">
        <f t="shared" si="66"/>
        <v>1141.8581999999999</v>
      </c>
      <c r="AO169" s="417">
        <f t="shared" si="67"/>
        <v>929.75819999999999</v>
      </c>
      <c r="AP169" s="318">
        <f t="shared" si="68"/>
        <v>1164.5025987216372</v>
      </c>
      <c r="AQ169" s="318">
        <f t="shared" si="69"/>
        <v>976.82483706119547</v>
      </c>
    </row>
    <row r="170" spans="1:45" s="417" customFormat="1" ht="31.2">
      <c r="A170" s="689"/>
      <c r="B170" s="402" t="s">
        <v>166</v>
      </c>
      <c r="C170" s="21" t="s">
        <v>663</v>
      </c>
      <c r="D170" s="351">
        <v>237</v>
      </c>
      <c r="E170" s="313" t="s">
        <v>15</v>
      </c>
      <c r="F170" s="533">
        <v>1</v>
      </c>
      <c r="G170" s="534"/>
      <c r="H170" s="533"/>
      <c r="I170" s="534">
        <v>0.25</v>
      </c>
      <c r="J170" s="533"/>
      <c r="K170" s="534"/>
      <c r="L170" s="533">
        <v>1</v>
      </c>
      <c r="M170" s="534"/>
      <c r="N170" s="533"/>
      <c r="O170" s="534">
        <v>0.25</v>
      </c>
      <c r="P170" s="351">
        <v>1</v>
      </c>
      <c r="Q170" s="535"/>
      <c r="R170" s="351"/>
      <c r="S170" s="536"/>
      <c r="T170" s="351" t="s">
        <v>429</v>
      </c>
      <c r="U170" s="535"/>
      <c r="V170" s="351"/>
      <c r="W170" s="345">
        <f t="shared" si="60"/>
        <v>786.41639999999995</v>
      </c>
      <c r="X170" s="410">
        <v>428.2</v>
      </c>
      <c r="Y170" s="363"/>
      <c r="Z170" s="410">
        <v>129.31639999999999</v>
      </c>
      <c r="AA170" s="409">
        <v>227.10000000000002</v>
      </c>
      <c r="AB170" s="405">
        <v>6.5</v>
      </c>
      <c r="AC170" s="405">
        <v>207.3</v>
      </c>
      <c r="AD170" s="405"/>
      <c r="AE170" s="405">
        <v>13.3</v>
      </c>
      <c r="AF170" s="405"/>
      <c r="AG170" s="409">
        <v>1.8</v>
      </c>
      <c r="AH170" s="405">
        <v>1.8</v>
      </c>
      <c r="AI170" s="405"/>
      <c r="AJ170" s="405"/>
      <c r="AK170" s="332">
        <v>788.6</v>
      </c>
      <c r="AL170" s="318"/>
      <c r="AN170" s="417">
        <f t="shared" si="66"/>
        <v>786.41639999999995</v>
      </c>
      <c r="AO170" s="417">
        <f t="shared" si="67"/>
        <v>557.51639999999998</v>
      </c>
      <c r="AP170" s="318">
        <f t="shared" si="68"/>
        <v>802.01196740305807</v>
      </c>
      <c r="AQ170" s="318">
        <f t="shared" si="69"/>
        <v>585.73924552528206</v>
      </c>
    </row>
    <row r="171" spans="1:45" s="417" customFormat="1" ht="46.8">
      <c r="A171" s="689"/>
      <c r="B171" s="402" t="s">
        <v>948</v>
      </c>
      <c r="C171" s="21" t="s">
        <v>664</v>
      </c>
      <c r="D171" s="351">
        <v>395</v>
      </c>
      <c r="E171" s="313" t="s">
        <v>15</v>
      </c>
      <c r="F171" s="533">
        <v>1</v>
      </c>
      <c r="G171" s="534"/>
      <c r="H171" s="533"/>
      <c r="I171" s="534">
        <v>0.25</v>
      </c>
      <c r="J171" s="533"/>
      <c r="K171" s="534"/>
      <c r="L171" s="533">
        <v>1</v>
      </c>
      <c r="M171" s="534"/>
      <c r="N171" s="533"/>
      <c r="O171" s="534">
        <v>0.25</v>
      </c>
      <c r="P171" s="351">
        <v>1</v>
      </c>
      <c r="Q171" s="535"/>
      <c r="R171" s="351"/>
      <c r="S171" s="536">
        <v>1</v>
      </c>
      <c r="T171" s="351" t="s">
        <v>429</v>
      </c>
      <c r="U171" s="535"/>
      <c r="V171" s="351"/>
      <c r="W171" s="345">
        <f t="shared" si="60"/>
        <v>765.74620000000016</v>
      </c>
      <c r="X171" s="410">
        <v>409.1</v>
      </c>
      <c r="Y171" s="363">
        <v>49</v>
      </c>
      <c r="Z171" s="410">
        <v>138.34620000000001</v>
      </c>
      <c r="AA171" s="409">
        <v>157.10000000000002</v>
      </c>
      <c r="AB171" s="405"/>
      <c r="AC171" s="405">
        <v>121.4</v>
      </c>
      <c r="AD171" s="405"/>
      <c r="AE171" s="405">
        <v>35.700000000000003</v>
      </c>
      <c r="AF171" s="405"/>
      <c r="AG171" s="409">
        <v>12.2</v>
      </c>
      <c r="AH171" s="405">
        <v>12.2</v>
      </c>
      <c r="AI171" s="405"/>
      <c r="AJ171" s="405"/>
      <c r="AK171" s="332">
        <v>788.8</v>
      </c>
      <c r="AL171" s="318"/>
      <c r="AN171" s="417">
        <f t="shared" si="66"/>
        <v>765.74620000000016</v>
      </c>
      <c r="AO171" s="417">
        <f t="shared" si="67"/>
        <v>596.44620000000009</v>
      </c>
      <c r="AP171" s="318">
        <f t="shared" si="68"/>
        <v>780.93185288787936</v>
      </c>
      <c r="AQ171" s="318">
        <f t="shared" si="69"/>
        <v>626.63976734033565</v>
      </c>
    </row>
    <row r="172" spans="1:45" s="417" customFormat="1" ht="62.4">
      <c r="A172" s="689"/>
      <c r="B172" s="402" t="s">
        <v>168</v>
      </c>
      <c r="C172" s="21" t="s">
        <v>665</v>
      </c>
      <c r="D172" s="351">
        <v>292</v>
      </c>
      <c r="E172" s="313" t="s">
        <v>15</v>
      </c>
      <c r="F172" s="533">
        <v>1</v>
      </c>
      <c r="G172" s="534"/>
      <c r="H172" s="533"/>
      <c r="I172" s="534">
        <v>0.25</v>
      </c>
      <c r="J172" s="533"/>
      <c r="K172" s="534"/>
      <c r="L172" s="533">
        <v>1</v>
      </c>
      <c r="M172" s="534"/>
      <c r="N172" s="533"/>
      <c r="O172" s="534">
        <v>0.25</v>
      </c>
      <c r="P172" s="351">
        <v>1</v>
      </c>
      <c r="Q172" s="535"/>
      <c r="R172" s="351"/>
      <c r="S172" s="536"/>
      <c r="T172" s="351" t="s">
        <v>429</v>
      </c>
      <c r="U172" s="535"/>
      <c r="V172" s="351"/>
      <c r="W172" s="345">
        <f t="shared" si="60"/>
        <v>525.27800000000002</v>
      </c>
      <c r="X172" s="410">
        <v>389</v>
      </c>
      <c r="Y172" s="363"/>
      <c r="Z172" s="410">
        <v>117.47799999999999</v>
      </c>
      <c r="AA172" s="409">
        <v>16.2</v>
      </c>
      <c r="AB172" s="405"/>
      <c r="AC172" s="405">
        <v>12.7</v>
      </c>
      <c r="AD172" s="405"/>
      <c r="AE172" s="405">
        <v>3.5</v>
      </c>
      <c r="AF172" s="405"/>
      <c r="AG172" s="409">
        <v>2.6</v>
      </c>
      <c r="AH172" s="405">
        <v>2.6</v>
      </c>
      <c r="AI172" s="405"/>
      <c r="AJ172" s="405"/>
      <c r="AK172" s="332">
        <v>537.79999999999995</v>
      </c>
      <c r="AL172" s="318"/>
      <c r="AN172" s="417">
        <f t="shared" si="66"/>
        <v>525.27800000000002</v>
      </c>
      <c r="AO172" s="417">
        <f t="shared" si="67"/>
        <v>506.47800000000001</v>
      </c>
      <c r="AP172" s="318">
        <f t="shared" si="68"/>
        <v>535.69488405066784</v>
      </c>
      <c r="AQ172" s="318">
        <f t="shared" si="69"/>
        <v>532.11715672427545</v>
      </c>
    </row>
    <row r="173" spans="1:45" s="417" customFormat="1" ht="46.8">
      <c r="A173" s="689"/>
      <c r="B173" s="402" t="s">
        <v>169</v>
      </c>
      <c r="C173" s="21" t="s">
        <v>666</v>
      </c>
      <c r="D173" s="351">
        <v>285</v>
      </c>
      <c r="E173" s="313" t="s">
        <v>15</v>
      </c>
      <c r="F173" s="533">
        <v>1</v>
      </c>
      <c r="G173" s="534"/>
      <c r="H173" s="533"/>
      <c r="I173" s="534">
        <v>0.25</v>
      </c>
      <c r="J173" s="533"/>
      <c r="K173" s="534"/>
      <c r="L173" s="533">
        <v>1</v>
      </c>
      <c r="M173" s="534"/>
      <c r="N173" s="533"/>
      <c r="O173" s="534">
        <v>0.25</v>
      </c>
      <c r="P173" s="351">
        <v>1</v>
      </c>
      <c r="Q173" s="535"/>
      <c r="R173" s="351"/>
      <c r="S173" s="536"/>
      <c r="T173" s="351" t="s">
        <v>429</v>
      </c>
      <c r="U173" s="535"/>
      <c r="V173" s="351"/>
      <c r="W173" s="345">
        <f t="shared" si="60"/>
        <v>595.60879999999997</v>
      </c>
      <c r="X173" s="410">
        <v>394.4</v>
      </c>
      <c r="Y173" s="363"/>
      <c r="Z173" s="410">
        <v>119.10879999999999</v>
      </c>
      <c r="AA173" s="409">
        <v>76.2</v>
      </c>
      <c r="AB173" s="405"/>
      <c r="AC173" s="405">
        <v>69.3</v>
      </c>
      <c r="AD173" s="405"/>
      <c r="AE173" s="405">
        <v>6.9</v>
      </c>
      <c r="AF173" s="405"/>
      <c r="AG173" s="409">
        <v>5.9</v>
      </c>
      <c r="AH173" s="405">
        <v>5.9</v>
      </c>
      <c r="AI173" s="405"/>
      <c r="AJ173" s="405"/>
      <c r="AK173" s="332">
        <v>608.1</v>
      </c>
      <c r="AL173" s="318"/>
      <c r="AN173" s="417">
        <f t="shared" si="66"/>
        <v>595.60879999999997</v>
      </c>
      <c r="AO173" s="417">
        <f t="shared" si="67"/>
        <v>513.50879999999995</v>
      </c>
      <c r="AP173" s="318">
        <f t="shared" si="68"/>
        <v>607.42042700352454</v>
      </c>
      <c r="AQ173" s="318">
        <f t="shared" si="69"/>
        <v>539.50387303869968</v>
      </c>
    </row>
    <row r="174" spans="1:45" s="417" customFormat="1" ht="31.2">
      <c r="A174" s="689"/>
      <c r="B174" s="402" t="s">
        <v>358</v>
      </c>
      <c r="C174" s="21" t="s">
        <v>667</v>
      </c>
      <c r="D174" s="351">
        <v>886</v>
      </c>
      <c r="E174" s="313" t="s">
        <v>15</v>
      </c>
      <c r="F174" s="533">
        <v>1</v>
      </c>
      <c r="G174" s="534">
        <v>1</v>
      </c>
      <c r="H174" s="533"/>
      <c r="I174" s="534">
        <v>0.5</v>
      </c>
      <c r="J174" s="533"/>
      <c r="K174" s="534"/>
      <c r="L174" s="533">
        <v>1</v>
      </c>
      <c r="M174" s="534">
        <v>1</v>
      </c>
      <c r="N174" s="533"/>
      <c r="O174" s="534">
        <v>0.5</v>
      </c>
      <c r="P174" s="351">
        <v>1</v>
      </c>
      <c r="Q174" s="535">
        <v>1</v>
      </c>
      <c r="R174" s="351"/>
      <c r="S174" s="536">
        <v>1</v>
      </c>
      <c r="T174" s="351" t="s">
        <v>429</v>
      </c>
      <c r="U174" s="535" t="s">
        <v>429</v>
      </c>
      <c r="V174" s="351"/>
      <c r="W174" s="345">
        <f t="shared" si="60"/>
        <v>1408.0764000000001</v>
      </c>
      <c r="X174" s="410">
        <v>760.2</v>
      </c>
      <c r="Y174" s="363">
        <v>98</v>
      </c>
      <c r="Z174" s="410">
        <v>259.1764</v>
      </c>
      <c r="AA174" s="409">
        <v>280.3</v>
      </c>
      <c r="AB174" s="405"/>
      <c r="AC174" s="405">
        <v>259.60000000000002</v>
      </c>
      <c r="AD174" s="405"/>
      <c r="AE174" s="405">
        <v>20.7</v>
      </c>
      <c r="AF174" s="405"/>
      <c r="AG174" s="409">
        <v>10.4</v>
      </c>
      <c r="AH174" s="405">
        <v>10.4</v>
      </c>
      <c r="AI174" s="405"/>
      <c r="AJ174" s="405"/>
      <c r="AK174" s="332">
        <v>1441.1</v>
      </c>
      <c r="AL174" s="318"/>
      <c r="AN174" s="417">
        <f t="shared" si="66"/>
        <v>1408.0764000000001</v>
      </c>
      <c r="AO174" s="417">
        <f t="shared" si="67"/>
        <v>1117.3764000000001</v>
      </c>
      <c r="AP174" s="318">
        <f t="shared" si="68"/>
        <v>1436.0002205165299</v>
      </c>
      <c r="AQ174" s="318">
        <f t="shared" si="69"/>
        <v>1173.940729822039</v>
      </c>
    </row>
    <row r="175" spans="1:45" s="417" customFormat="1">
      <c r="A175" s="689"/>
      <c r="B175" s="402" t="s">
        <v>170</v>
      </c>
      <c r="C175" s="21" t="s">
        <v>668</v>
      </c>
      <c r="D175" s="351">
        <v>279</v>
      </c>
      <c r="E175" s="313" t="s">
        <v>15</v>
      </c>
      <c r="F175" s="533">
        <v>1</v>
      </c>
      <c r="G175" s="534"/>
      <c r="H175" s="533"/>
      <c r="I175" s="534">
        <v>0.25</v>
      </c>
      <c r="J175" s="533"/>
      <c r="K175" s="534"/>
      <c r="L175" s="533">
        <v>1</v>
      </c>
      <c r="M175" s="534"/>
      <c r="N175" s="533"/>
      <c r="O175" s="534">
        <v>0.25</v>
      </c>
      <c r="P175" s="351">
        <v>1</v>
      </c>
      <c r="Q175" s="535"/>
      <c r="R175" s="351"/>
      <c r="S175" s="536">
        <v>1</v>
      </c>
      <c r="T175" s="351" t="s">
        <v>429</v>
      </c>
      <c r="U175" s="535"/>
      <c r="V175" s="351"/>
      <c r="W175" s="345">
        <f t="shared" si="60"/>
        <v>577.39279999999997</v>
      </c>
      <c r="X175" s="410">
        <v>338.4</v>
      </c>
      <c r="Y175" s="363">
        <v>48</v>
      </c>
      <c r="Z175" s="410">
        <v>116.69279999999999</v>
      </c>
      <c r="AA175" s="409">
        <v>64.8</v>
      </c>
      <c r="AB175" s="405">
        <v>6.5</v>
      </c>
      <c r="AC175" s="405">
        <v>50.4</v>
      </c>
      <c r="AD175" s="405"/>
      <c r="AE175" s="405">
        <v>7.9</v>
      </c>
      <c r="AF175" s="405"/>
      <c r="AG175" s="409">
        <v>9.5</v>
      </c>
      <c r="AH175" s="405">
        <v>9.5</v>
      </c>
      <c r="AI175" s="405"/>
      <c r="AJ175" s="405"/>
      <c r="AK175" s="332">
        <v>590.6</v>
      </c>
      <c r="AL175" s="318"/>
      <c r="AN175" s="417">
        <f t="shared" si="66"/>
        <v>577.39279999999997</v>
      </c>
      <c r="AO175" s="417">
        <f t="shared" si="67"/>
        <v>503.09279999999995</v>
      </c>
      <c r="AP175" s="318">
        <f t="shared" si="68"/>
        <v>588.84318217722887</v>
      </c>
      <c r="AQ175" s="318">
        <f t="shared" si="69"/>
        <v>528.56058960992277</v>
      </c>
    </row>
    <row r="176" spans="1:45" s="417" customFormat="1" ht="46.8">
      <c r="A176" s="689"/>
      <c r="B176" s="402" t="s">
        <v>171</v>
      </c>
      <c r="C176" s="21" t="s">
        <v>669</v>
      </c>
      <c r="D176" s="351">
        <v>212</v>
      </c>
      <c r="E176" s="313" t="s">
        <v>15</v>
      </c>
      <c r="F176" s="533">
        <v>1</v>
      </c>
      <c r="G176" s="534"/>
      <c r="H176" s="533"/>
      <c r="I176" s="534">
        <v>0.25</v>
      </c>
      <c r="J176" s="533"/>
      <c r="K176" s="534"/>
      <c r="L176" s="533">
        <v>1</v>
      </c>
      <c r="M176" s="534"/>
      <c r="N176" s="533"/>
      <c r="O176" s="534">
        <v>0.25</v>
      </c>
      <c r="P176" s="537"/>
      <c r="Q176" s="535"/>
      <c r="R176" s="351"/>
      <c r="S176" s="536"/>
      <c r="T176" s="351" t="s">
        <v>430</v>
      </c>
      <c r="U176" s="535"/>
      <c r="V176" s="351"/>
      <c r="W176" s="345">
        <f t="shared" si="60"/>
        <v>101.3</v>
      </c>
      <c r="X176" s="363"/>
      <c r="Y176" s="363"/>
      <c r="Z176" s="410">
        <v>0</v>
      </c>
      <c r="AA176" s="409">
        <v>97</v>
      </c>
      <c r="AB176" s="405"/>
      <c r="AC176" s="405">
        <v>59.8</v>
      </c>
      <c r="AD176" s="405"/>
      <c r="AE176" s="405">
        <v>37.200000000000003</v>
      </c>
      <c r="AF176" s="405"/>
      <c r="AG176" s="409">
        <v>4.3</v>
      </c>
      <c r="AH176" s="405">
        <v>4.3</v>
      </c>
      <c r="AI176" s="405"/>
      <c r="AJ176" s="405"/>
      <c r="AK176" s="332">
        <v>102.9</v>
      </c>
      <c r="AL176" s="318"/>
      <c r="AN176" s="417">
        <f t="shared" si="66"/>
        <v>101.3</v>
      </c>
      <c r="AO176" s="417">
        <f t="shared" si="67"/>
        <v>0</v>
      </c>
      <c r="AP176" s="318">
        <f t="shared" si="68"/>
        <v>103.30889881992515</v>
      </c>
      <c r="AQ176" s="318">
        <f t="shared" si="69"/>
        <v>0</v>
      </c>
    </row>
    <row r="177" spans="1:43" s="417" customFormat="1" ht="93.6">
      <c r="A177" s="689"/>
      <c r="B177" s="402" t="s">
        <v>172</v>
      </c>
      <c r="C177" s="21" t="s">
        <v>670</v>
      </c>
      <c r="D177" s="351">
        <v>635</v>
      </c>
      <c r="E177" s="313" t="s">
        <v>15</v>
      </c>
      <c r="F177" s="533">
        <v>1</v>
      </c>
      <c r="G177" s="534">
        <v>1</v>
      </c>
      <c r="H177" s="533"/>
      <c r="I177" s="534">
        <v>0.5</v>
      </c>
      <c r="J177" s="533"/>
      <c r="K177" s="534"/>
      <c r="L177" s="533">
        <v>1</v>
      </c>
      <c r="M177" s="534">
        <v>1</v>
      </c>
      <c r="N177" s="533"/>
      <c r="O177" s="534">
        <v>0.5</v>
      </c>
      <c r="P177" s="537"/>
      <c r="Q177" s="535"/>
      <c r="R177" s="351"/>
      <c r="S177" s="536">
        <v>1</v>
      </c>
      <c r="T177" s="351" t="s">
        <v>430</v>
      </c>
      <c r="U177" s="535" t="s">
        <v>429</v>
      </c>
      <c r="V177" s="351"/>
      <c r="W177" s="345">
        <f t="shared" si="60"/>
        <v>478.04359999999991</v>
      </c>
      <c r="X177" s="363">
        <v>204.09999999999997</v>
      </c>
      <c r="Y177" s="363">
        <v>97.7</v>
      </c>
      <c r="Z177" s="410">
        <v>91.143599999999978</v>
      </c>
      <c r="AA177" s="409">
        <v>80.699999999999989</v>
      </c>
      <c r="AB177" s="405"/>
      <c r="AC177" s="405">
        <v>38.9</v>
      </c>
      <c r="AD177" s="405"/>
      <c r="AE177" s="405">
        <v>41.8</v>
      </c>
      <c r="AF177" s="405"/>
      <c r="AG177" s="409">
        <v>4.4000000000000004</v>
      </c>
      <c r="AH177" s="405">
        <v>4.4000000000000004</v>
      </c>
      <c r="AI177" s="405"/>
      <c r="AJ177" s="405"/>
      <c r="AK177" s="332">
        <v>478.4</v>
      </c>
      <c r="AL177" s="318"/>
      <c r="AN177" s="417">
        <f t="shared" si="66"/>
        <v>478.04359999999991</v>
      </c>
      <c r="AO177" s="417">
        <f t="shared" si="67"/>
        <v>392.94359999999995</v>
      </c>
      <c r="AP177" s="318">
        <f t="shared" si="68"/>
        <v>487.52377002875386</v>
      </c>
      <c r="AQ177" s="318">
        <f t="shared" si="69"/>
        <v>412.83536735060744</v>
      </c>
    </row>
    <row r="178" spans="1:43" s="417" customFormat="1" ht="78">
      <c r="A178" s="689"/>
      <c r="B178" s="402" t="s">
        <v>72</v>
      </c>
      <c r="C178" s="21" t="s">
        <v>671</v>
      </c>
      <c r="D178" s="351">
        <v>209</v>
      </c>
      <c r="E178" s="313" t="s">
        <v>15</v>
      </c>
      <c r="F178" s="533">
        <v>1</v>
      </c>
      <c r="G178" s="534"/>
      <c r="H178" s="533"/>
      <c r="I178" s="534">
        <v>0.25</v>
      </c>
      <c r="J178" s="533"/>
      <c r="K178" s="534"/>
      <c r="L178" s="533">
        <v>1</v>
      </c>
      <c r="M178" s="534"/>
      <c r="N178" s="533"/>
      <c r="O178" s="534">
        <v>0.25</v>
      </c>
      <c r="P178" s="537"/>
      <c r="Q178" s="535"/>
      <c r="R178" s="351"/>
      <c r="S178" s="536"/>
      <c r="T178" s="351" t="s">
        <v>430</v>
      </c>
      <c r="U178" s="535"/>
      <c r="V178" s="351"/>
      <c r="W178" s="345">
        <f t="shared" si="60"/>
        <v>110</v>
      </c>
      <c r="X178" s="363"/>
      <c r="Y178" s="363"/>
      <c r="Z178" s="410">
        <v>0</v>
      </c>
      <c r="AA178" s="409">
        <v>108.4</v>
      </c>
      <c r="AB178" s="405"/>
      <c r="AC178" s="405">
        <v>106.9</v>
      </c>
      <c r="AD178" s="405"/>
      <c r="AE178" s="405">
        <v>1.5</v>
      </c>
      <c r="AF178" s="405"/>
      <c r="AG178" s="409">
        <v>1.6</v>
      </c>
      <c r="AH178" s="405">
        <v>1.6</v>
      </c>
      <c r="AI178" s="405"/>
      <c r="AJ178" s="405"/>
      <c r="AK178" s="332">
        <v>112.4</v>
      </c>
      <c r="AL178" s="318"/>
      <c r="AN178" s="417">
        <f t="shared" si="66"/>
        <v>110</v>
      </c>
      <c r="AO178" s="417">
        <f t="shared" si="67"/>
        <v>0</v>
      </c>
      <c r="AP178" s="318">
        <f t="shared" si="68"/>
        <v>112.18143011048141</v>
      </c>
      <c r="AQ178" s="318">
        <f t="shared" si="69"/>
        <v>0</v>
      </c>
    </row>
    <row r="179" spans="1:43" s="417" customFormat="1" ht="109.2" customHeight="1">
      <c r="A179" s="689"/>
      <c r="B179" s="402" t="s">
        <v>173</v>
      </c>
      <c r="C179" s="21" t="s">
        <v>672</v>
      </c>
      <c r="D179" s="351">
        <v>765</v>
      </c>
      <c r="E179" s="313" t="s">
        <v>15</v>
      </c>
      <c r="F179" s="533">
        <v>1</v>
      </c>
      <c r="G179" s="534"/>
      <c r="H179" s="533"/>
      <c r="I179" s="534">
        <v>0.5</v>
      </c>
      <c r="J179" s="533"/>
      <c r="K179" s="534"/>
      <c r="L179" s="533">
        <v>1</v>
      </c>
      <c r="M179" s="534"/>
      <c r="N179" s="533"/>
      <c r="O179" s="534">
        <v>0.5</v>
      </c>
      <c r="P179" s="537"/>
      <c r="Q179" s="535"/>
      <c r="R179" s="351"/>
      <c r="S179" s="536">
        <v>1</v>
      </c>
      <c r="T179" s="351" t="s">
        <v>430</v>
      </c>
      <c r="U179" s="535"/>
      <c r="V179" s="351"/>
      <c r="W179" s="345">
        <f t="shared" si="60"/>
        <v>534.83839999999998</v>
      </c>
      <c r="X179" s="363">
        <v>229.2</v>
      </c>
      <c r="Y179" s="363">
        <v>110</v>
      </c>
      <c r="Z179" s="410">
        <v>102.43839999999999</v>
      </c>
      <c r="AA179" s="409">
        <v>67.5</v>
      </c>
      <c r="AB179" s="405"/>
      <c r="AC179" s="405">
        <v>48.4</v>
      </c>
      <c r="AD179" s="405"/>
      <c r="AE179" s="405">
        <v>19.100000000000001</v>
      </c>
      <c r="AF179" s="405"/>
      <c r="AG179" s="409">
        <v>25.7</v>
      </c>
      <c r="AH179" s="405">
        <v>25.7</v>
      </c>
      <c r="AI179" s="405"/>
      <c r="AJ179" s="405"/>
      <c r="AK179" s="332">
        <v>547</v>
      </c>
      <c r="AL179" s="318"/>
      <c r="AN179" s="417">
        <f t="shared" si="66"/>
        <v>534.83839999999998</v>
      </c>
      <c r="AO179" s="417">
        <f t="shared" si="67"/>
        <v>441.63839999999999</v>
      </c>
      <c r="AP179" s="318">
        <f t="shared" si="68"/>
        <v>545.44487809092459</v>
      </c>
      <c r="AQ179" s="318">
        <f t="shared" si="69"/>
        <v>463.99521738013931</v>
      </c>
    </row>
    <row r="180" spans="1:43" s="417" customFormat="1" ht="62.4">
      <c r="A180" s="689"/>
      <c r="B180" s="402" t="s">
        <v>174</v>
      </c>
      <c r="C180" s="21" t="s">
        <v>673</v>
      </c>
      <c r="D180" s="351">
        <v>411</v>
      </c>
      <c r="E180" s="313" t="s">
        <v>15</v>
      </c>
      <c r="F180" s="533">
        <v>1</v>
      </c>
      <c r="G180" s="534"/>
      <c r="H180" s="533"/>
      <c r="I180" s="534">
        <v>0.25</v>
      </c>
      <c r="J180" s="533"/>
      <c r="K180" s="534"/>
      <c r="L180" s="533">
        <v>1</v>
      </c>
      <c r="M180" s="534"/>
      <c r="N180" s="533"/>
      <c r="O180" s="534">
        <v>0.25</v>
      </c>
      <c r="P180" s="537">
        <v>1</v>
      </c>
      <c r="Q180" s="535"/>
      <c r="R180" s="351"/>
      <c r="S180" s="536"/>
      <c r="T180" s="351" t="s">
        <v>429</v>
      </c>
      <c r="U180" s="535"/>
      <c r="V180" s="351"/>
      <c r="W180" s="345">
        <f t="shared" si="60"/>
        <v>750.97919999999988</v>
      </c>
      <c r="X180" s="410">
        <v>399.59999999999997</v>
      </c>
      <c r="Y180" s="363"/>
      <c r="Z180" s="410">
        <v>120.67919999999998</v>
      </c>
      <c r="AA180" s="409">
        <v>222.3</v>
      </c>
      <c r="AB180" s="405">
        <v>6.5</v>
      </c>
      <c r="AC180" s="405">
        <v>204</v>
      </c>
      <c r="AD180" s="405"/>
      <c r="AE180" s="405">
        <v>11.8</v>
      </c>
      <c r="AF180" s="405"/>
      <c r="AG180" s="409">
        <v>8.4</v>
      </c>
      <c r="AH180" s="405">
        <v>8.4</v>
      </c>
      <c r="AI180" s="405"/>
      <c r="AJ180" s="405"/>
      <c r="AK180" s="332">
        <v>774.2</v>
      </c>
      <c r="AL180" s="318"/>
      <c r="AN180" s="417">
        <f t="shared" si="66"/>
        <v>750.97919999999988</v>
      </c>
      <c r="AO180" s="417">
        <f t="shared" si="67"/>
        <v>520.27919999999995</v>
      </c>
      <c r="AP180" s="318">
        <f t="shared" si="68"/>
        <v>765.87200581113837</v>
      </c>
      <c r="AQ180" s="318">
        <f t="shared" si="69"/>
        <v>546.61700726740457</v>
      </c>
    </row>
    <row r="181" spans="1:43" s="417" customFormat="1">
      <c r="A181" s="689"/>
      <c r="B181" s="402" t="s">
        <v>175</v>
      </c>
      <c r="C181" s="21" t="s">
        <v>674</v>
      </c>
      <c r="D181" s="351">
        <v>229</v>
      </c>
      <c r="E181" s="313" t="s">
        <v>15</v>
      </c>
      <c r="F181" s="533">
        <v>1</v>
      </c>
      <c r="G181" s="534"/>
      <c r="H181" s="533"/>
      <c r="I181" s="534">
        <v>0.25</v>
      </c>
      <c r="J181" s="533"/>
      <c r="K181" s="534"/>
      <c r="L181" s="533">
        <v>1</v>
      </c>
      <c r="M181" s="534"/>
      <c r="N181" s="533"/>
      <c r="O181" s="534">
        <v>0.25</v>
      </c>
      <c r="P181" s="537">
        <v>1</v>
      </c>
      <c r="Q181" s="535"/>
      <c r="R181" s="351"/>
      <c r="S181" s="536"/>
      <c r="T181" s="351" t="s">
        <v>429</v>
      </c>
      <c r="U181" s="535"/>
      <c r="V181" s="351"/>
      <c r="W181" s="345">
        <f t="shared" si="60"/>
        <v>665.02320000000009</v>
      </c>
      <c r="X181" s="410">
        <v>471.6</v>
      </c>
      <c r="Y181" s="363"/>
      <c r="Z181" s="410">
        <v>142.42320000000001</v>
      </c>
      <c r="AA181" s="409">
        <v>42.8</v>
      </c>
      <c r="AB181" s="405"/>
      <c r="AC181" s="405">
        <v>29.2</v>
      </c>
      <c r="AD181" s="405"/>
      <c r="AE181" s="405">
        <v>13.6</v>
      </c>
      <c r="AF181" s="405"/>
      <c r="AG181" s="409">
        <v>8.1999999999999993</v>
      </c>
      <c r="AH181" s="405">
        <v>8.1999999999999993</v>
      </c>
      <c r="AI181" s="405"/>
      <c r="AJ181" s="405"/>
      <c r="AK181" s="332">
        <v>681.4</v>
      </c>
      <c r="AL181" s="318"/>
      <c r="AN181" s="417">
        <f t="shared" si="66"/>
        <v>665.02320000000009</v>
      </c>
      <c r="AO181" s="417">
        <f t="shared" si="67"/>
        <v>614.02320000000009</v>
      </c>
      <c r="AP181" s="318">
        <f t="shared" si="68"/>
        <v>678.2113966604428</v>
      </c>
      <c r="AQ181" s="318">
        <f t="shared" si="69"/>
        <v>645.10655812639675</v>
      </c>
    </row>
    <row r="182" spans="1:43" s="417" customFormat="1" ht="46.8">
      <c r="A182" s="689"/>
      <c r="B182" s="402" t="s">
        <v>176</v>
      </c>
      <c r="C182" s="21" t="s">
        <v>675</v>
      </c>
      <c r="D182" s="351">
        <v>904</v>
      </c>
      <c r="E182" s="313" t="s">
        <v>15</v>
      </c>
      <c r="F182" s="533">
        <v>1</v>
      </c>
      <c r="G182" s="534">
        <v>0.25</v>
      </c>
      <c r="H182" s="533"/>
      <c r="I182" s="534">
        <v>0.5</v>
      </c>
      <c r="J182" s="533"/>
      <c r="K182" s="534"/>
      <c r="L182" s="533">
        <v>1</v>
      </c>
      <c r="M182" s="534">
        <v>0.25</v>
      </c>
      <c r="N182" s="533"/>
      <c r="O182" s="534">
        <v>0.5</v>
      </c>
      <c r="P182" s="537">
        <v>1</v>
      </c>
      <c r="Q182" s="535">
        <v>1</v>
      </c>
      <c r="R182" s="351"/>
      <c r="S182" s="536">
        <v>1</v>
      </c>
      <c r="T182" s="351" t="s">
        <v>429</v>
      </c>
      <c r="U182" s="351" t="s">
        <v>429</v>
      </c>
      <c r="V182" s="351"/>
      <c r="W182" s="345">
        <f t="shared" si="60"/>
        <v>899.31719999999996</v>
      </c>
      <c r="X182" s="409">
        <v>504.2</v>
      </c>
      <c r="Y182" s="363">
        <v>64.400000000000006</v>
      </c>
      <c r="Z182" s="410">
        <v>171.71719999999999</v>
      </c>
      <c r="AA182" s="409">
        <v>143.4</v>
      </c>
      <c r="AB182" s="409">
        <v>6.5</v>
      </c>
      <c r="AC182" s="409">
        <v>128.4</v>
      </c>
      <c r="AD182" s="409"/>
      <c r="AE182" s="409">
        <v>8.5</v>
      </c>
      <c r="AF182" s="409"/>
      <c r="AG182" s="409">
        <v>15.6</v>
      </c>
      <c r="AH182" s="409">
        <v>15.6</v>
      </c>
      <c r="AI182" s="409"/>
      <c r="AJ182" s="409"/>
      <c r="AK182" s="332">
        <v>921.6</v>
      </c>
      <c r="AL182" s="318"/>
      <c r="AN182" s="417">
        <f t="shared" si="66"/>
        <v>899.31719999999996</v>
      </c>
      <c r="AO182" s="417">
        <f t="shared" si="67"/>
        <v>740.31719999999996</v>
      </c>
      <c r="AP182" s="318">
        <f t="shared" si="68"/>
        <v>917.15172380867114</v>
      </c>
      <c r="AQ182" s="318">
        <f t="shared" si="69"/>
        <v>777.79386970031601</v>
      </c>
    </row>
    <row r="183" spans="1:43" s="417" customFormat="1" ht="78">
      <c r="A183" s="689"/>
      <c r="B183" s="402" t="s">
        <v>177</v>
      </c>
      <c r="C183" s="21" t="s">
        <v>676</v>
      </c>
      <c r="D183" s="351">
        <v>236</v>
      </c>
      <c r="E183" s="313" t="s">
        <v>15</v>
      </c>
      <c r="F183" s="533">
        <v>1</v>
      </c>
      <c r="G183" s="534"/>
      <c r="H183" s="533"/>
      <c r="I183" s="534">
        <v>0.25</v>
      </c>
      <c r="J183" s="533"/>
      <c r="K183" s="534"/>
      <c r="L183" s="533">
        <v>1</v>
      </c>
      <c r="M183" s="534"/>
      <c r="N183" s="533"/>
      <c r="O183" s="534">
        <v>0.25</v>
      </c>
      <c r="P183" s="537"/>
      <c r="Q183" s="535"/>
      <c r="R183" s="351"/>
      <c r="S183" s="536"/>
      <c r="T183" s="351" t="s">
        <v>430</v>
      </c>
      <c r="U183" s="535"/>
      <c r="V183" s="351"/>
      <c r="W183" s="345">
        <f t="shared" si="60"/>
        <v>3.1</v>
      </c>
      <c r="X183" s="363"/>
      <c r="Y183" s="363"/>
      <c r="Z183" s="410">
        <v>0</v>
      </c>
      <c r="AA183" s="409">
        <v>1.3</v>
      </c>
      <c r="AB183" s="405"/>
      <c r="AC183" s="405"/>
      <c r="AD183" s="405"/>
      <c r="AE183" s="405">
        <v>1.3</v>
      </c>
      <c r="AF183" s="405"/>
      <c r="AG183" s="409">
        <v>1.8</v>
      </c>
      <c r="AH183" s="405">
        <v>1.8</v>
      </c>
      <c r="AI183" s="405"/>
      <c r="AJ183" s="405"/>
      <c r="AK183" s="332">
        <v>3.2</v>
      </c>
      <c r="AL183" s="318"/>
      <c r="AN183" s="417">
        <f t="shared" si="66"/>
        <v>3.1</v>
      </c>
      <c r="AO183" s="417">
        <f t="shared" si="67"/>
        <v>0</v>
      </c>
      <c r="AP183" s="318">
        <f t="shared" si="68"/>
        <v>3.1614766667499308</v>
      </c>
      <c r="AQ183" s="318">
        <f t="shared" si="69"/>
        <v>0</v>
      </c>
    </row>
    <row r="184" spans="1:43" s="417" customFormat="1" ht="31.2">
      <c r="A184" s="689"/>
      <c r="B184" s="402" t="s">
        <v>178</v>
      </c>
      <c r="C184" s="21" t="s">
        <v>677</v>
      </c>
      <c r="D184" s="351">
        <v>393</v>
      </c>
      <c r="E184" s="313" t="s">
        <v>15</v>
      </c>
      <c r="F184" s="533">
        <v>1</v>
      </c>
      <c r="G184" s="534"/>
      <c r="H184" s="533"/>
      <c r="I184" s="534">
        <v>0.25</v>
      </c>
      <c r="J184" s="533"/>
      <c r="K184" s="534"/>
      <c r="L184" s="533">
        <v>1</v>
      </c>
      <c r="M184" s="534"/>
      <c r="N184" s="533"/>
      <c r="O184" s="534">
        <v>0.25</v>
      </c>
      <c r="P184" s="351">
        <v>1</v>
      </c>
      <c r="Q184" s="535"/>
      <c r="R184" s="351"/>
      <c r="S184" s="536"/>
      <c r="T184" s="351" t="s">
        <v>429</v>
      </c>
      <c r="U184" s="535"/>
      <c r="V184" s="351"/>
      <c r="W184" s="345">
        <f t="shared" si="60"/>
        <v>489.65679999999998</v>
      </c>
      <c r="X184" s="410">
        <v>318.39999999999998</v>
      </c>
      <c r="Y184" s="363"/>
      <c r="Z184" s="410">
        <v>96.15679999999999</v>
      </c>
      <c r="AA184" s="409">
        <v>65</v>
      </c>
      <c r="AB184" s="405">
        <v>6.5</v>
      </c>
      <c r="AC184" s="405">
        <v>35.6</v>
      </c>
      <c r="AD184" s="405"/>
      <c r="AE184" s="405">
        <v>22.9</v>
      </c>
      <c r="AF184" s="405"/>
      <c r="AG184" s="409">
        <v>10.1</v>
      </c>
      <c r="AH184" s="405">
        <v>10.1</v>
      </c>
      <c r="AI184" s="405"/>
      <c r="AJ184" s="405"/>
      <c r="AK184" s="332">
        <v>494.8</v>
      </c>
      <c r="AL184" s="318"/>
      <c r="AN184" s="417">
        <f t="shared" si="66"/>
        <v>489.65679999999998</v>
      </c>
      <c r="AO184" s="417">
        <f t="shared" si="67"/>
        <v>414.55679999999995</v>
      </c>
      <c r="AP184" s="318">
        <f t="shared" si="68"/>
        <v>499.36727352110881</v>
      </c>
      <c r="AQ184" s="318">
        <f t="shared" si="69"/>
        <v>435.54268046531939</v>
      </c>
    </row>
    <row r="185" spans="1:43" s="417" customFormat="1" ht="46.8">
      <c r="A185" s="689"/>
      <c r="B185" s="402" t="s">
        <v>949</v>
      </c>
      <c r="C185" s="21" t="s">
        <v>678</v>
      </c>
      <c r="D185" s="351">
        <v>414</v>
      </c>
      <c r="E185" s="313" t="s">
        <v>15</v>
      </c>
      <c r="F185" s="533">
        <v>1</v>
      </c>
      <c r="G185" s="534"/>
      <c r="H185" s="533"/>
      <c r="I185" s="534">
        <v>0.25</v>
      </c>
      <c r="J185" s="533"/>
      <c r="K185" s="534"/>
      <c r="L185" s="533">
        <v>1</v>
      </c>
      <c r="M185" s="534"/>
      <c r="N185" s="533"/>
      <c r="O185" s="534">
        <v>0.25</v>
      </c>
      <c r="P185" s="351">
        <v>1</v>
      </c>
      <c r="Q185" s="535"/>
      <c r="R185" s="351"/>
      <c r="S185" s="536"/>
      <c r="T185" s="351" t="s">
        <v>429</v>
      </c>
      <c r="U185" s="535"/>
      <c r="V185" s="351"/>
      <c r="W185" s="345">
        <f t="shared" si="60"/>
        <v>598.67820000000006</v>
      </c>
      <c r="X185" s="410">
        <v>374.1</v>
      </c>
      <c r="Y185" s="363"/>
      <c r="Z185" s="410">
        <v>112.9782</v>
      </c>
      <c r="AA185" s="409">
        <v>99.4</v>
      </c>
      <c r="AB185" s="405">
        <v>6.5</v>
      </c>
      <c r="AC185" s="405">
        <v>54.5</v>
      </c>
      <c r="AD185" s="405"/>
      <c r="AE185" s="405">
        <v>38.4</v>
      </c>
      <c r="AF185" s="405"/>
      <c r="AG185" s="409">
        <v>12.2</v>
      </c>
      <c r="AH185" s="405">
        <v>12.2</v>
      </c>
      <c r="AI185" s="405"/>
      <c r="AJ185" s="405"/>
      <c r="AK185" s="332">
        <v>599.20000000000005</v>
      </c>
      <c r="AL185" s="318"/>
      <c r="AN185" s="417">
        <f t="shared" si="66"/>
        <v>598.67820000000006</v>
      </c>
      <c r="AO185" s="417">
        <f t="shared" si="67"/>
        <v>487.07820000000004</v>
      </c>
      <c r="AP185" s="318">
        <f t="shared" si="68"/>
        <v>610.55069683608008</v>
      </c>
      <c r="AQ185" s="318">
        <f t="shared" si="69"/>
        <v>511.73529133817846</v>
      </c>
    </row>
    <row r="186" spans="1:43" s="417" customFormat="1">
      <c r="A186" s="689"/>
      <c r="B186" s="402" t="s">
        <v>180</v>
      </c>
      <c r="C186" s="21" t="s">
        <v>679</v>
      </c>
      <c r="D186" s="351">
        <v>309</v>
      </c>
      <c r="E186" s="313" t="s">
        <v>15</v>
      </c>
      <c r="F186" s="533">
        <v>1</v>
      </c>
      <c r="G186" s="534"/>
      <c r="H186" s="533"/>
      <c r="I186" s="534">
        <v>0.25</v>
      </c>
      <c r="J186" s="533"/>
      <c r="K186" s="534"/>
      <c r="L186" s="533">
        <v>1</v>
      </c>
      <c r="M186" s="534"/>
      <c r="N186" s="533"/>
      <c r="O186" s="534">
        <v>0.25</v>
      </c>
      <c r="P186" s="351">
        <v>1</v>
      </c>
      <c r="Q186" s="535"/>
      <c r="R186" s="351"/>
      <c r="S186" s="536"/>
      <c r="T186" s="351" t="s">
        <v>429</v>
      </c>
      <c r="U186" s="535"/>
      <c r="V186" s="351"/>
      <c r="W186" s="345">
        <f t="shared" si="60"/>
        <v>923.83819999999992</v>
      </c>
      <c r="X186" s="410">
        <v>604.1</v>
      </c>
      <c r="Y186" s="363"/>
      <c r="Z186" s="410">
        <v>182.43819999999999</v>
      </c>
      <c r="AA186" s="409">
        <v>127</v>
      </c>
      <c r="AB186" s="405"/>
      <c r="AC186" s="405">
        <v>125.5</v>
      </c>
      <c r="AD186" s="405"/>
      <c r="AE186" s="405">
        <v>1.5</v>
      </c>
      <c r="AF186" s="405"/>
      <c r="AG186" s="409">
        <v>10.3</v>
      </c>
      <c r="AH186" s="405">
        <v>10.3</v>
      </c>
      <c r="AI186" s="405"/>
      <c r="AJ186" s="405"/>
      <c r="AK186" s="332">
        <v>945.3</v>
      </c>
      <c r="AL186" s="318"/>
      <c r="AN186" s="417">
        <f t="shared" si="66"/>
        <v>923.83819999999992</v>
      </c>
      <c r="AO186" s="417">
        <f t="shared" si="67"/>
        <v>786.53819999999996</v>
      </c>
      <c r="AP186" s="318">
        <f t="shared" si="68"/>
        <v>942.15900424266306</v>
      </c>
      <c r="AQ186" s="318">
        <f t="shared" si="69"/>
        <v>826.3546899155134</v>
      </c>
    </row>
    <row r="187" spans="1:43" s="417" customFormat="1" ht="46.8">
      <c r="A187" s="689"/>
      <c r="B187" s="402" t="s">
        <v>181</v>
      </c>
      <c r="C187" s="21" t="s">
        <v>680</v>
      </c>
      <c r="D187" s="351">
        <v>1177</v>
      </c>
      <c r="E187" s="313" t="s">
        <v>15</v>
      </c>
      <c r="F187" s="533">
        <v>1</v>
      </c>
      <c r="G187" s="534">
        <v>2</v>
      </c>
      <c r="H187" s="533"/>
      <c r="I187" s="534">
        <v>0.5</v>
      </c>
      <c r="J187" s="533">
        <v>1</v>
      </c>
      <c r="K187" s="534"/>
      <c r="L187" s="533">
        <v>1</v>
      </c>
      <c r="M187" s="534">
        <v>2</v>
      </c>
      <c r="N187" s="533"/>
      <c r="O187" s="534">
        <v>1.5</v>
      </c>
      <c r="P187" s="351">
        <v>1</v>
      </c>
      <c r="Q187" s="535">
        <v>2</v>
      </c>
      <c r="R187" s="351"/>
      <c r="S187" s="536">
        <v>1</v>
      </c>
      <c r="T187" s="351" t="s">
        <v>429</v>
      </c>
      <c r="U187" s="535" t="s">
        <v>429</v>
      </c>
      <c r="V187" s="351"/>
      <c r="W187" s="345">
        <f t="shared" si="60"/>
        <v>2265.3034000000002</v>
      </c>
      <c r="X187" s="410">
        <v>1578.8</v>
      </c>
      <c r="Y187" s="363">
        <v>67.900000000000006</v>
      </c>
      <c r="Z187" s="410">
        <v>497.30340000000001</v>
      </c>
      <c r="AA187" s="409">
        <v>113.9</v>
      </c>
      <c r="AB187" s="405">
        <v>6.5</v>
      </c>
      <c r="AC187" s="405">
        <v>78.3</v>
      </c>
      <c r="AD187" s="405"/>
      <c r="AE187" s="405">
        <v>29.1</v>
      </c>
      <c r="AF187" s="405"/>
      <c r="AG187" s="409">
        <v>7.4</v>
      </c>
      <c r="AH187" s="405">
        <v>7.4</v>
      </c>
      <c r="AI187" s="405"/>
      <c r="AJ187" s="405"/>
      <c r="AK187" s="332">
        <v>2323</v>
      </c>
      <c r="AL187" s="318"/>
      <c r="AN187" s="417">
        <f t="shared" si="66"/>
        <v>2265.3034000000002</v>
      </c>
      <c r="AO187" s="417">
        <f t="shared" si="67"/>
        <v>2144.0034000000001</v>
      </c>
      <c r="AP187" s="318">
        <f t="shared" si="68"/>
        <v>2310.2270458739631</v>
      </c>
      <c r="AQ187" s="318">
        <f t="shared" si="69"/>
        <v>2252.538102770859</v>
      </c>
    </row>
    <row r="188" spans="1:43" s="417" customFormat="1" ht="46.8">
      <c r="A188" s="689"/>
      <c r="B188" s="402" t="s">
        <v>950</v>
      </c>
      <c r="C188" s="21" t="s">
        <v>681</v>
      </c>
      <c r="D188" s="351">
        <v>337</v>
      </c>
      <c r="E188" s="313" t="s">
        <v>15</v>
      </c>
      <c r="F188" s="533">
        <v>1</v>
      </c>
      <c r="G188" s="534"/>
      <c r="H188" s="533"/>
      <c r="I188" s="534">
        <v>0.25</v>
      </c>
      <c r="J188" s="533"/>
      <c r="K188" s="534"/>
      <c r="L188" s="533">
        <v>1</v>
      </c>
      <c r="M188" s="534"/>
      <c r="N188" s="533"/>
      <c r="O188" s="534">
        <v>0.25</v>
      </c>
      <c r="P188" s="351">
        <v>1</v>
      </c>
      <c r="Q188" s="535"/>
      <c r="R188" s="351"/>
      <c r="S188" s="536"/>
      <c r="T188" s="351" t="s">
        <v>429</v>
      </c>
      <c r="U188" s="535"/>
      <c r="V188" s="351"/>
      <c r="W188" s="345">
        <f t="shared" si="60"/>
        <v>700.59780000000012</v>
      </c>
      <c r="X188" s="410">
        <v>413.90000000000003</v>
      </c>
      <c r="Y188" s="363"/>
      <c r="Z188" s="410">
        <v>124.99780000000001</v>
      </c>
      <c r="AA188" s="409">
        <v>154.5</v>
      </c>
      <c r="AB188" s="405"/>
      <c r="AC188" s="405">
        <v>115.7</v>
      </c>
      <c r="AD188" s="405"/>
      <c r="AE188" s="405">
        <v>38.799999999999997</v>
      </c>
      <c r="AF188" s="405"/>
      <c r="AG188" s="409">
        <v>7.2</v>
      </c>
      <c r="AH188" s="405">
        <v>7.2</v>
      </c>
      <c r="AI188" s="405"/>
      <c r="AJ188" s="405"/>
      <c r="AK188" s="332">
        <v>713.2</v>
      </c>
      <c r="AL188" s="318"/>
      <c r="AN188" s="417">
        <f t="shared" si="66"/>
        <v>700.59780000000012</v>
      </c>
      <c r="AO188" s="417">
        <f t="shared" si="67"/>
        <v>538.89780000000007</v>
      </c>
      <c r="AP188" s="318">
        <f t="shared" si="68"/>
        <v>714.49148305688232</v>
      </c>
      <c r="AQ188" s="318">
        <f t="shared" si="69"/>
        <v>566.17812639634349</v>
      </c>
    </row>
    <row r="189" spans="1:43" s="417" customFormat="1">
      <c r="A189" s="689"/>
      <c r="B189" s="402" t="s">
        <v>183</v>
      </c>
      <c r="C189" s="21" t="s">
        <v>682</v>
      </c>
      <c r="D189" s="351">
        <v>1152</v>
      </c>
      <c r="E189" s="313" t="s">
        <v>15</v>
      </c>
      <c r="F189" s="533">
        <v>1</v>
      </c>
      <c r="G189" s="534">
        <v>1</v>
      </c>
      <c r="H189" s="533"/>
      <c r="I189" s="534">
        <v>0.5</v>
      </c>
      <c r="J189" s="533"/>
      <c r="K189" s="534"/>
      <c r="L189" s="533">
        <v>1</v>
      </c>
      <c r="M189" s="534">
        <v>1</v>
      </c>
      <c r="N189" s="533"/>
      <c r="O189" s="534">
        <v>0.5</v>
      </c>
      <c r="P189" s="351">
        <v>1</v>
      </c>
      <c r="Q189" s="535">
        <v>1</v>
      </c>
      <c r="R189" s="351"/>
      <c r="S189" s="536">
        <v>1</v>
      </c>
      <c r="T189" s="351" t="s">
        <v>429</v>
      </c>
      <c r="U189" s="535" t="s">
        <v>429</v>
      </c>
      <c r="V189" s="351"/>
      <c r="W189" s="345">
        <f t="shared" si="60"/>
        <v>1299.8264000000001</v>
      </c>
      <c r="X189" s="410">
        <v>835.5</v>
      </c>
      <c r="Y189" s="363">
        <v>97.7</v>
      </c>
      <c r="Z189" s="410">
        <v>281.82639999999998</v>
      </c>
      <c r="AA189" s="409">
        <v>81.900000000000006</v>
      </c>
      <c r="AB189" s="405">
        <v>6.5</v>
      </c>
      <c r="AC189" s="405">
        <v>59.5</v>
      </c>
      <c r="AD189" s="405"/>
      <c r="AE189" s="405">
        <v>15.9</v>
      </c>
      <c r="AF189" s="405"/>
      <c r="AG189" s="409">
        <v>2.9</v>
      </c>
      <c r="AH189" s="405">
        <v>2.9</v>
      </c>
      <c r="AI189" s="405"/>
      <c r="AJ189" s="405"/>
      <c r="AK189" s="332">
        <v>1308.5999999999999</v>
      </c>
      <c r="AL189" s="318"/>
      <c r="AN189" s="417">
        <f t="shared" si="66"/>
        <v>1299.8264000000001</v>
      </c>
      <c r="AO189" s="417">
        <f t="shared" si="67"/>
        <v>1215.0264</v>
      </c>
      <c r="AP189" s="318">
        <f t="shared" si="68"/>
        <v>1325.603494975988</v>
      </c>
      <c r="AQ189" s="318">
        <f t="shared" si="69"/>
        <v>1276.5340119668219</v>
      </c>
    </row>
    <row r="190" spans="1:43" s="417" customFormat="1" ht="46.8">
      <c r="A190" s="689"/>
      <c r="B190" s="402" t="s">
        <v>951</v>
      </c>
      <c r="C190" s="21" t="s">
        <v>683</v>
      </c>
      <c r="D190" s="351">
        <v>405</v>
      </c>
      <c r="E190" s="313" t="s">
        <v>15</v>
      </c>
      <c r="F190" s="533">
        <v>1</v>
      </c>
      <c r="G190" s="534"/>
      <c r="H190" s="533"/>
      <c r="I190" s="534">
        <v>0.25</v>
      </c>
      <c r="J190" s="533"/>
      <c r="K190" s="534"/>
      <c r="L190" s="533">
        <v>1</v>
      </c>
      <c r="M190" s="534"/>
      <c r="N190" s="533"/>
      <c r="O190" s="534">
        <v>0.25</v>
      </c>
      <c r="P190" s="351">
        <v>1</v>
      </c>
      <c r="Q190" s="535"/>
      <c r="R190" s="351"/>
      <c r="S190" s="536"/>
      <c r="T190" s="351" t="s">
        <v>429</v>
      </c>
      <c r="U190" s="535"/>
      <c r="V190" s="351"/>
      <c r="W190" s="345">
        <f t="shared" si="60"/>
        <v>635.93779999999992</v>
      </c>
      <c r="X190" s="409">
        <v>333.90000000000003</v>
      </c>
      <c r="Y190" s="363"/>
      <c r="Z190" s="410">
        <v>100.8378</v>
      </c>
      <c r="AA190" s="409">
        <v>189.39999999999998</v>
      </c>
      <c r="AB190" s="409"/>
      <c r="AC190" s="409">
        <v>153.6</v>
      </c>
      <c r="AD190" s="409"/>
      <c r="AE190" s="409">
        <v>35.799999999999997</v>
      </c>
      <c r="AF190" s="409"/>
      <c r="AG190" s="409">
        <v>11.8</v>
      </c>
      <c r="AH190" s="409">
        <v>11.8</v>
      </c>
      <c r="AI190" s="409"/>
      <c r="AJ190" s="409"/>
      <c r="AK190" s="332">
        <v>652.20000000000005</v>
      </c>
      <c r="AL190" s="318"/>
      <c r="AN190" s="417">
        <f t="shared" si="66"/>
        <v>635.93779999999992</v>
      </c>
      <c r="AO190" s="417">
        <f t="shared" si="67"/>
        <v>434.73780000000005</v>
      </c>
      <c r="AP190" s="318">
        <f t="shared" si="68"/>
        <v>648.54919877557541</v>
      </c>
      <c r="AQ190" s="318">
        <f t="shared" si="69"/>
        <v>456.74529210857474</v>
      </c>
    </row>
    <row r="191" spans="1:43" s="417" customFormat="1" ht="31.2">
      <c r="A191" s="689"/>
      <c r="B191" s="402" t="s">
        <v>185</v>
      </c>
      <c r="C191" s="21" t="s">
        <v>684</v>
      </c>
      <c r="D191" s="351">
        <v>719</v>
      </c>
      <c r="E191" s="313" t="s">
        <v>15</v>
      </c>
      <c r="F191" s="533">
        <v>1</v>
      </c>
      <c r="G191" s="534"/>
      <c r="H191" s="533"/>
      <c r="I191" s="534">
        <v>0.25</v>
      </c>
      <c r="J191" s="533"/>
      <c r="K191" s="534"/>
      <c r="L191" s="533">
        <v>1</v>
      </c>
      <c r="M191" s="534"/>
      <c r="N191" s="533"/>
      <c r="O191" s="534">
        <v>0.25</v>
      </c>
      <c r="P191" s="351">
        <v>1</v>
      </c>
      <c r="Q191" s="535"/>
      <c r="R191" s="351"/>
      <c r="S191" s="536">
        <v>1</v>
      </c>
      <c r="T191" s="351" t="s">
        <v>429</v>
      </c>
      <c r="U191" s="535"/>
      <c r="V191" s="351"/>
      <c r="W191" s="345">
        <f t="shared" si="60"/>
        <v>570.99540000000002</v>
      </c>
      <c r="X191" s="411">
        <v>358</v>
      </c>
      <c r="Y191" s="328">
        <v>34.700000000000003</v>
      </c>
      <c r="Z191" s="410">
        <v>118.5954</v>
      </c>
      <c r="AA191" s="409">
        <v>43.599999999999994</v>
      </c>
      <c r="AB191" s="411"/>
      <c r="AC191" s="411">
        <v>30.9</v>
      </c>
      <c r="AD191" s="411"/>
      <c r="AE191" s="411">
        <v>12.7</v>
      </c>
      <c r="AF191" s="411"/>
      <c r="AG191" s="409">
        <v>16.100000000000001</v>
      </c>
      <c r="AH191" s="411">
        <v>16.100000000000001</v>
      </c>
      <c r="AI191" s="411"/>
      <c r="AJ191" s="411"/>
      <c r="AK191" s="343">
        <v>573.20000000000005</v>
      </c>
      <c r="AL191" s="318"/>
      <c r="AN191" s="417">
        <f t="shared" si="66"/>
        <v>570.99540000000002</v>
      </c>
      <c r="AO191" s="417">
        <f t="shared" si="67"/>
        <v>511.29539999999997</v>
      </c>
      <c r="AP191" s="318">
        <f t="shared" si="68"/>
        <v>582.31891416823976</v>
      </c>
      <c r="AQ191" s="318">
        <f t="shared" si="69"/>
        <v>537.17842531008466</v>
      </c>
    </row>
    <row r="192" spans="1:43" s="417" customFormat="1" ht="31.2">
      <c r="A192" s="689"/>
      <c r="B192" s="402" t="s">
        <v>186</v>
      </c>
      <c r="C192" s="21" t="s">
        <v>685</v>
      </c>
      <c r="D192" s="351">
        <v>310</v>
      </c>
      <c r="E192" s="313" t="s">
        <v>15</v>
      </c>
      <c r="F192" s="533">
        <v>1</v>
      </c>
      <c r="G192" s="534"/>
      <c r="H192" s="533"/>
      <c r="I192" s="534">
        <v>0.5</v>
      </c>
      <c r="J192" s="533"/>
      <c r="K192" s="534"/>
      <c r="L192" s="533">
        <v>1</v>
      </c>
      <c r="M192" s="534"/>
      <c r="N192" s="533"/>
      <c r="O192" s="534">
        <v>0.5</v>
      </c>
      <c r="P192" s="351">
        <v>1</v>
      </c>
      <c r="Q192" s="535"/>
      <c r="R192" s="351"/>
      <c r="S192" s="536"/>
      <c r="T192" s="351" t="s">
        <v>429</v>
      </c>
      <c r="U192" s="535"/>
      <c r="V192" s="351"/>
      <c r="W192" s="345">
        <f t="shared" si="60"/>
        <v>1260.8291999999999</v>
      </c>
      <c r="X192" s="411">
        <v>524.6</v>
      </c>
      <c r="Y192" s="328"/>
      <c r="Z192" s="410">
        <v>158.42920000000001</v>
      </c>
      <c r="AA192" s="409">
        <v>569.5</v>
      </c>
      <c r="AB192" s="411">
        <v>6.5</v>
      </c>
      <c r="AC192" s="411">
        <v>512.70000000000005</v>
      </c>
      <c r="AD192" s="411"/>
      <c r="AE192" s="411">
        <v>50.3</v>
      </c>
      <c r="AF192" s="411"/>
      <c r="AG192" s="409">
        <v>8.3000000000000007</v>
      </c>
      <c r="AH192" s="411">
        <v>8.3000000000000007</v>
      </c>
      <c r="AI192" s="411"/>
      <c r="AJ192" s="411"/>
      <c r="AK192" s="343">
        <v>1284.7</v>
      </c>
      <c r="AL192" s="318"/>
      <c r="AN192" s="417">
        <f t="shared" si="66"/>
        <v>1260.8291999999999</v>
      </c>
      <c r="AO192" s="417">
        <f t="shared" si="67"/>
        <v>683.02920000000006</v>
      </c>
      <c r="AP192" s="318">
        <f t="shared" si="68"/>
        <v>1285.8329343732198</v>
      </c>
      <c r="AQ192" s="318">
        <f t="shared" si="69"/>
        <v>717.60581084204341</v>
      </c>
    </row>
    <row r="193" spans="1:45" s="417" customFormat="1" ht="78">
      <c r="A193" s="689"/>
      <c r="B193" s="402" t="s">
        <v>187</v>
      </c>
      <c r="C193" s="21" t="s">
        <v>686</v>
      </c>
      <c r="D193" s="351">
        <v>430</v>
      </c>
      <c r="E193" s="313" t="s">
        <v>15</v>
      </c>
      <c r="F193" s="533">
        <v>1</v>
      </c>
      <c r="G193" s="534"/>
      <c r="H193" s="533"/>
      <c r="I193" s="534">
        <v>0.5</v>
      </c>
      <c r="J193" s="533"/>
      <c r="K193" s="534"/>
      <c r="L193" s="533">
        <v>1</v>
      </c>
      <c r="M193" s="534"/>
      <c r="N193" s="533"/>
      <c r="O193" s="534">
        <v>0.5</v>
      </c>
      <c r="P193" s="351">
        <v>1</v>
      </c>
      <c r="Q193" s="535"/>
      <c r="R193" s="351"/>
      <c r="S193" s="536">
        <v>1</v>
      </c>
      <c r="T193" s="351" t="s">
        <v>429</v>
      </c>
      <c r="U193" s="535"/>
      <c r="V193" s="351"/>
      <c r="W193" s="345">
        <f t="shared" si="60"/>
        <v>672.58339999999998</v>
      </c>
      <c r="X193" s="409">
        <v>284.7</v>
      </c>
      <c r="Y193" s="363">
        <v>52</v>
      </c>
      <c r="Z193" s="410">
        <v>101.68339999999999</v>
      </c>
      <c r="AA193" s="409">
        <v>227.8</v>
      </c>
      <c r="AB193" s="409">
        <v>6.5</v>
      </c>
      <c r="AC193" s="409">
        <v>181.5</v>
      </c>
      <c r="AD193" s="409"/>
      <c r="AE193" s="409">
        <v>39.799999999999997</v>
      </c>
      <c r="AF193" s="409"/>
      <c r="AG193" s="409">
        <v>6.4</v>
      </c>
      <c r="AH193" s="409">
        <v>6.4</v>
      </c>
      <c r="AI193" s="409"/>
      <c r="AJ193" s="409"/>
      <c r="AK193" s="332">
        <v>675.9</v>
      </c>
      <c r="AL193" s="318"/>
      <c r="AN193" s="417">
        <f t="shared" si="66"/>
        <v>672.58339999999998</v>
      </c>
      <c r="AO193" s="417">
        <f t="shared" si="67"/>
        <v>438.38339999999999</v>
      </c>
      <c r="AP193" s="318">
        <f t="shared" si="68"/>
        <v>685.92152436881781</v>
      </c>
      <c r="AQ193" s="318">
        <f t="shared" si="69"/>
        <v>460.57544130864659</v>
      </c>
    </row>
    <row r="194" spans="1:45" s="417" customFormat="1" ht="62.4">
      <c r="A194" s="689"/>
      <c r="B194" s="402" t="s">
        <v>952</v>
      </c>
      <c r="C194" s="21" t="s">
        <v>687</v>
      </c>
      <c r="D194" s="351">
        <v>177</v>
      </c>
      <c r="E194" s="313" t="s">
        <v>15</v>
      </c>
      <c r="F194" s="533">
        <v>1</v>
      </c>
      <c r="G194" s="534"/>
      <c r="H194" s="533"/>
      <c r="I194" s="534">
        <v>0.25</v>
      </c>
      <c r="J194" s="533"/>
      <c r="K194" s="534"/>
      <c r="L194" s="533">
        <v>1</v>
      </c>
      <c r="M194" s="534"/>
      <c r="N194" s="533"/>
      <c r="O194" s="534">
        <v>0.25</v>
      </c>
      <c r="P194" s="351">
        <v>1</v>
      </c>
      <c r="Q194" s="535"/>
      <c r="R194" s="351"/>
      <c r="S194" s="536"/>
      <c r="T194" s="351" t="s">
        <v>429</v>
      </c>
      <c r="U194" s="535"/>
      <c r="V194" s="351"/>
      <c r="W194" s="345">
        <f t="shared" si="60"/>
        <v>673.12619999999993</v>
      </c>
      <c r="X194" s="410">
        <v>398.09999999999997</v>
      </c>
      <c r="Y194" s="363"/>
      <c r="Z194" s="410">
        <v>120.22619999999999</v>
      </c>
      <c r="AA194" s="409">
        <v>144.80000000000001</v>
      </c>
      <c r="AB194" s="405"/>
      <c r="AC194" s="405">
        <v>112.6</v>
      </c>
      <c r="AD194" s="405"/>
      <c r="AE194" s="405">
        <v>32.200000000000003</v>
      </c>
      <c r="AF194" s="405"/>
      <c r="AG194" s="409">
        <v>10</v>
      </c>
      <c r="AH194" s="405">
        <v>10</v>
      </c>
      <c r="AI194" s="405"/>
      <c r="AJ194" s="405"/>
      <c r="AK194" s="332">
        <v>675.8</v>
      </c>
      <c r="AL194" s="318"/>
      <c r="AN194" s="417">
        <f t="shared" si="66"/>
        <v>673.12619999999993</v>
      </c>
      <c r="AO194" s="417">
        <f t="shared" si="67"/>
        <v>518.32619999999997</v>
      </c>
      <c r="AP194" s="318">
        <f t="shared" si="68"/>
        <v>686.4750887348539</v>
      </c>
      <c r="AQ194" s="318">
        <f t="shared" si="69"/>
        <v>544.56514162450901</v>
      </c>
    </row>
    <row r="195" spans="1:45" s="417" customFormat="1" ht="124.8">
      <c r="A195" s="689"/>
      <c r="B195" s="402" t="s">
        <v>189</v>
      </c>
      <c r="C195" s="21" t="s">
        <v>688</v>
      </c>
      <c r="D195" s="351">
        <v>299</v>
      </c>
      <c r="E195" s="313" t="s">
        <v>15</v>
      </c>
      <c r="F195" s="533">
        <v>1</v>
      </c>
      <c r="G195" s="534"/>
      <c r="H195" s="533"/>
      <c r="I195" s="534">
        <v>0.25</v>
      </c>
      <c r="J195" s="533"/>
      <c r="K195" s="534"/>
      <c r="L195" s="533">
        <v>1</v>
      </c>
      <c r="M195" s="534"/>
      <c r="N195" s="533"/>
      <c r="O195" s="534">
        <v>0.25</v>
      </c>
      <c r="P195" s="537"/>
      <c r="Q195" s="535"/>
      <c r="R195" s="351"/>
      <c r="S195" s="536"/>
      <c r="T195" s="351" t="s">
        <v>430</v>
      </c>
      <c r="U195" s="535"/>
      <c r="V195" s="351"/>
      <c r="W195" s="345">
        <f t="shared" si="60"/>
        <v>364.70000000000005</v>
      </c>
      <c r="X195" s="363"/>
      <c r="Y195" s="363"/>
      <c r="Z195" s="410">
        <v>0</v>
      </c>
      <c r="AA195" s="409">
        <v>357.70000000000005</v>
      </c>
      <c r="AB195" s="405"/>
      <c r="AC195" s="405">
        <v>314.60000000000002</v>
      </c>
      <c r="AD195" s="405"/>
      <c r="AE195" s="405">
        <v>43.1</v>
      </c>
      <c r="AF195" s="405"/>
      <c r="AG195" s="409">
        <v>7</v>
      </c>
      <c r="AH195" s="405">
        <v>7</v>
      </c>
      <c r="AI195" s="405"/>
      <c r="AJ195" s="405"/>
      <c r="AK195" s="332">
        <v>374.8</v>
      </c>
      <c r="AL195" s="318"/>
      <c r="AN195" s="417">
        <f t="shared" si="66"/>
        <v>364.70000000000005</v>
      </c>
      <c r="AO195" s="417">
        <f t="shared" si="67"/>
        <v>0</v>
      </c>
      <c r="AP195" s="318">
        <f t="shared" si="68"/>
        <v>371.93243237538701</v>
      </c>
      <c r="AQ195" s="318">
        <f t="shared" si="69"/>
        <v>0</v>
      </c>
    </row>
    <row r="196" spans="1:45" s="417" customFormat="1" ht="140.4" customHeight="1">
      <c r="A196" s="689"/>
      <c r="B196" s="402" t="s">
        <v>953</v>
      </c>
      <c r="C196" s="21" t="s">
        <v>689</v>
      </c>
      <c r="D196" s="351">
        <v>588</v>
      </c>
      <c r="E196" s="313" t="s">
        <v>15</v>
      </c>
      <c r="F196" s="533">
        <v>1</v>
      </c>
      <c r="G196" s="534"/>
      <c r="H196" s="533"/>
      <c r="I196" s="534">
        <v>0.25</v>
      </c>
      <c r="J196" s="533"/>
      <c r="K196" s="534"/>
      <c r="L196" s="533">
        <v>1</v>
      </c>
      <c r="M196" s="534"/>
      <c r="N196" s="533"/>
      <c r="O196" s="534">
        <v>0.25</v>
      </c>
      <c r="P196" s="351">
        <v>1</v>
      </c>
      <c r="Q196" s="535"/>
      <c r="R196" s="351"/>
      <c r="S196" s="536"/>
      <c r="T196" s="351" t="s">
        <v>429</v>
      </c>
      <c r="U196" s="535"/>
      <c r="V196" s="351"/>
      <c r="W196" s="345">
        <f t="shared" si="60"/>
        <v>719.55219999999997</v>
      </c>
      <c r="X196" s="410">
        <v>411.1</v>
      </c>
      <c r="Y196" s="363"/>
      <c r="Z196" s="410">
        <v>124.15220000000001</v>
      </c>
      <c r="AA196" s="409">
        <v>172.2</v>
      </c>
      <c r="AB196" s="405"/>
      <c r="AC196" s="405">
        <v>133.1</v>
      </c>
      <c r="AD196" s="405"/>
      <c r="AE196" s="405">
        <v>39.1</v>
      </c>
      <c r="AF196" s="405"/>
      <c r="AG196" s="409">
        <v>12.1</v>
      </c>
      <c r="AH196" s="405">
        <v>12.1</v>
      </c>
      <c r="AI196" s="405"/>
      <c r="AJ196" s="405"/>
      <c r="AK196" s="332">
        <v>740.5</v>
      </c>
      <c r="AL196" s="318"/>
      <c r="AN196" s="417">
        <f t="shared" si="66"/>
        <v>719.55219999999997</v>
      </c>
      <c r="AO196" s="417">
        <f t="shared" si="67"/>
        <v>535.25220000000002</v>
      </c>
      <c r="AP196" s="318">
        <f t="shared" si="68"/>
        <v>733.82177122857399</v>
      </c>
      <c r="AQ196" s="318">
        <f t="shared" si="69"/>
        <v>562.34797719627147</v>
      </c>
    </row>
    <row r="197" spans="1:45" s="417" customFormat="1" ht="46.8">
      <c r="A197" s="689"/>
      <c r="B197" s="402" t="s">
        <v>190</v>
      </c>
      <c r="C197" s="21" t="s">
        <v>690</v>
      </c>
      <c r="D197" s="351">
        <v>397</v>
      </c>
      <c r="E197" s="313" t="s">
        <v>15</v>
      </c>
      <c r="F197" s="533">
        <v>1</v>
      </c>
      <c r="G197" s="534">
        <v>1</v>
      </c>
      <c r="H197" s="533"/>
      <c r="I197" s="534">
        <v>0.25</v>
      </c>
      <c r="J197" s="533"/>
      <c r="K197" s="534"/>
      <c r="L197" s="533">
        <v>1</v>
      </c>
      <c r="M197" s="534">
        <v>1</v>
      </c>
      <c r="N197" s="533"/>
      <c r="O197" s="534">
        <v>0.25</v>
      </c>
      <c r="P197" s="351">
        <v>1</v>
      </c>
      <c r="Q197" s="535">
        <v>1</v>
      </c>
      <c r="R197" s="351"/>
      <c r="S197" s="536"/>
      <c r="T197" s="351" t="s">
        <v>429</v>
      </c>
      <c r="U197" s="535" t="s">
        <v>429</v>
      </c>
      <c r="V197" s="351"/>
      <c r="W197" s="345">
        <f t="shared" si="60"/>
        <v>1217.3026</v>
      </c>
      <c r="X197" s="410">
        <v>706.3</v>
      </c>
      <c r="Y197" s="363"/>
      <c r="Z197" s="410">
        <v>213.30259999999998</v>
      </c>
      <c r="AA197" s="409">
        <v>282.8</v>
      </c>
      <c r="AB197" s="405">
        <v>6.5</v>
      </c>
      <c r="AC197" s="405">
        <v>236.8</v>
      </c>
      <c r="AD197" s="405"/>
      <c r="AE197" s="405">
        <v>39.5</v>
      </c>
      <c r="AF197" s="405"/>
      <c r="AG197" s="409">
        <v>14.9</v>
      </c>
      <c r="AH197" s="405">
        <v>14.9</v>
      </c>
      <c r="AI197" s="405"/>
      <c r="AJ197" s="405"/>
      <c r="AK197" s="332">
        <v>1240.5999999999999</v>
      </c>
      <c r="AL197" s="318"/>
      <c r="AN197" s="417">
        <f t="shared" si="66"/>
        <v>1217.3026</v>
      </c>
      <c r="AO197" s="417">
        <f t="shared" si="67"/>
        <v>919.60259999999994</v>
      </c>
      <c r="AP197" s="318">
        <f t="shared" si="68"/>
        <v>1241.4431504109757</v>
      </c>
      <c r="AQ197" s="318">
        <f t="shared" si="69"/>
        <v>966.15513571813801</v>
      </c>
    </row>
    <row r="198" spans="1:45" s="417" customFormat="1" ht="62.4">
      <c r="A198" s="689"/>
      <c r="B198" s="402" t="s">
        <v>954</v>
      </c>
      <c r="C198" s="21" t="s">
        <v>691</v>
      </c>
      <c r="D198" s="351">
        <v>479</v>
      </c>
      <c r="E198" s="313" t="s">
        <v>15</v>
      </c>
      <c r="F198" s="533">
        <v>1</v>
      </c>
      <c r="G198" s="534"/>
      <c r="H198" s="533"/>
      <c r="I198" s="534">
        <v>0.25</v>
      </c>
      <c r="J198" s="533"/>
      <c r="K198" s="534"/>
      <c r="L198" s="533">
        <v>1</v>
      </c>
      <c r="M198" s="534"/>
      <c r="N198" s="533"/>
      <c r="O198" s="534">
        <v>0.25</v>
      </c>
      <c r="P198" s="351">
        <v>1</v>
      </c>
      <c r="Q198" s="535"/>
      <c r="R198" s="351"/>
      <c r="S198" s="536">
        <v>1</v>
      </c>
      <c r="T198" s="351" t="s">
        <v>429</v>
      </c>
      <c r="U198" s="535"/>
      <c r="V198" s="351"/>
      <c r="W198" s="345">
        <f t="shared" si="60"/>
        <v>738.05399999999997</v>
      </c>
      <c r="X198" s="410">
        <v>428</v>
      </c>
      <c r="Y198" s="363">
        <v>49</v>
      </c>
      <c r="Z198" s="410">
        <v>144.054</v>
      </c>
      <c r="AA198" s="409">
        <v>108.4</v>
      </c>
      <c r="AB198" s="405"/>
      <c r="AC198" s="405">
        <v>76.2</v>
      </c>
      <c r="AD198" s="405"/>
      <c r="AE198" s="405">
        <v>32.200000000000003</v>
      </c>
      <c r="AF198" s="405"/>
      <c r="AG198" s="409">
        <v>8.6</v>
      </c>
      <c r="AH198" s="405">
        <v>8.6</v>
      </c>
      <c r="AI198" s="405"/>
      <c r="AJ198" s="405"/>
      <c r="AK198" s="332">
        <v>740.4</v>
      </c>
      <c r="AL198" s="318"/>
      <c r="AN198" s="417">
        <f t="shared" si="66"/>
        <v>738.05399999999997</v>
      </c>
      <c r="AO198" s="417">
        <f t="shared" si="67"/>
        <v>621.05399999999997</v>
      </c>
      <c r="AP198" s="318">
        <f t="shared" si="68"/>
        <v>752.69048380692038</v>
      </c>
      <c r="AQ198" s="318">
        <f t="shared" si="69"/>
        <v>652.49327444082087</v>
      </c>
    </row>
    <row r="199" spans="1:45" s="417" customFormat="1" ht="78">
      <c r="A199" s="689"/>
      <c r="B199" s="402" t="s">
        <v>158</v>
      </c>
      <c r="C199" s="21" t="s">
        <v>692</v>
      </c>
      <c r="D199" s="351">
        <v>1007</v>
      </c>
      <c r="E199" s="313" t="s">
        <v>15</v>
      </c>
      <c r="F199" s="533">
        <v>1</v>
      </c>
      <c r="G199" s="534">
        <v>0.5</v>
      </c>
      <c r="H199" s="533"/>
      <c r="I199" s="534">
        <v>0.5</v>
      </c>
      <c r="J199" s="533"/>
      <c r="K199" s="534"/>
      <c r="L199" s="533">
        <v>1</v>
      </c>
      <c r="M199" s="534">
        <v>0.5</v>
      </c>
      <c r="N199" s="533"/>
      <c r="O199" s="534">
        <v>0.5</v>
      </c>
      <c r="P199" s="351">
        <v>1</v>
      </c>
      <c r="Q199" s="535"/>
      <c r="R199" s="351"/>
      <c r="S199" s="536">
        <v>1</v>
      </c>
      <c r="T199" s="351" t="s">
        <v>429</v>
      </c>
      <c r="U199" s="535"/>
      <c r="V199" s="351"/>
      <c r="W199" s="345">
        <f t="shared" si="60"/>
        <v>896.83279999999991</v>
      </c>
      <c r="X199" s="410">
        <v>466.5</v>
      </c>
      <c r="Y199" s="363">
        <v>139.9</v>
      </c>
      <c r="Z199" s="410">
        <v>183.13279999999997</v>
      </c>
      <c r="AA199" s="409">
        <v>92.5</v>
      </c>
      <c r="AB199" s="405">
        <v>6.5</v>
      </c>
      <c r="AC199" s="405">
        <v>50.2</v>
      </c>
      <c r="AD199" s="405"/>
      <c r="AE199" s="405">
        <v>35.799999999999997</v>
      </c>
      <c r="AF199" s="405"/>
      <c r="AG199" s="409">
        <v>14.8</v>
      </c>
      <c r="AH199" s="405">
        <v>14.8</v>
      </c>
      <c r="AI199" s="405"/>
      <c r="AJ199" s="405"/>
      <c r="AK199" s="332">
        <v>909.7</v>
      </c>
      <c r="AL199" s="318"/>
      <c r="AN199" s="417">
        <f t="shared" si="66"/>
        <v>896.83279999999991</v>
      </c>
      <c r="AO199" s="417">
        <f t="shared" si="67"/>
        <v>789.53279999999995</v>
      </c>
      <c r="AP199" s="318">
        <f t="shared" si="68"/>
        <v>914.61805521806673</v>
      </c>
      <c r="AQ199" s="318">
        <f t="shared" si="69"/>
        <v>829.50088390128678</v>
      </c>
    </row>
    <row r="200" spans="1:45" s="417" customFormat="1" ht="31.2">
      <c r="A200" s="689"/>
      <c r="B200" s="402" t="s">
        <v>192</v>
      </c>
      <c r="C200" s="21" t="s">
        <v>693</v>
      </c>
      <c r="D200" s="351">
        <v>411</v>
      </c>
      <c r="E200" s="313" t="s">
        <v>15</v>
      </c>
      <c r="F200" s="533">
        <v>1</v>
      </c>
      <c r="G200" s="534"/>
      <c r="H200" s="533"/>
      <c r="I200" s="534">
        <v>0.5</v>
      </c>
      <c r="J200" s="533"/>
      <c r="K200" s="534"/>
      <c r="L200" s="533">
        <v>1</v>
      </c>
      <c r="M200" s="534"/>
      <c r="N200" s="533"/>
      <c r="O200" s="534">
        <v>0.5</v>
      </c>
      <c r="P200" s="351">
        <v>1</v>
      </c>
      <c r="Q200" s="535"/>
      <c r="R200" s="351"/>
      <c r="S200" s="536"/>
      <c r="T200" s="351" t="s">
        <v>429</v>
      </c>
      <c r="U200" s="535"/>
      <c r="V200" s="351"/>
      <c r="W200" s="345">
        <f t="shared" si="60"/>
        <v>604.85180000000003</v>
      </c>
      <c r="X200" s="410">
        <v>390.90000000000003</v>
      </c>
      <c r="Y200" s="363"/>
      <c r="Z200" s="410">
        <v>118.0518</v>
      </c>
      <c r="AA200" s="409">
        <v>86.3</v>
      </c>
      <c r="AB200" s="405"/>
      <c r="AC200" s="405">
        <v>46.9</v>
      </c>
      <c r="AD200" s="405"/>
      <c r="AE200" s="405">
        <v>39.4</v>
      </c>
      <c r="AF200" s="405"/>
      <c r="AG200" s="409">
        <v>9.6</v>
      </c>
      <c r="AH200" s="405">
        <v>9.6</v>
      </c>
      <c r="AI200" s="405"/>
      <c r="AJ200" s="405"/>
      <c r="AK200" s="332">
        <v>609.29999999999995</v>
      </c>
      <c r="AL200" s="318"/>
      <c r="AN200" s="417">
        <f t="shared" si="66"/>
        <v>604.85180000000003</v>
      </c>
      <c r="AO200" s="417">
        <f t="shared" si="67"/>
        <v>508.95180000000005</v>
      </c>
      <c r="AP200" s="318">
        <f t="shared" si="68"/>
        <v>616.84672662635342</v>
      </c>
      <c r="AQ200" s="318">
        <f t="shared" si="69"/>
        <v>534.71618653860992</v>
      </c>
    </row>
    <row r="201" spans="1:45" s="417" customFormat="1" ht="93.6">
      <c r="A201" s="689"/>
      <c r="B201" s="402" t="s">
        <v>193</v>
      </c>
      <c r="C201" s="21" t="s">
        <v>694</v>
      </c>
      <c r="D201" s="351">
        <v>182</v>
      </c>
      <c r="E201" s="313" t="s">
        <v>15</v>
      </c>
      <c r="F201" s="533">
        <v>1</v>
      </c>
      <c r="G201" s="534"/>
      <c r="H201" s="533"/>
      <c r="I201" s="534">
        <v>0.25</v>
      </c>
      <c r="J201" s="533"/>
      <c r="K201" s="534"/>
      <c r="L201" s="533">
        <v>1</v>
      </c>
      <c r="M201" s="534"/>
      <c r="N201" s="533"/>
      <c r="O201" s="534">
        <v>0.25</v>
      </c>
      <c r="P201" s="351">
        <v>1</v>
      </c>
      <c r="Q201" s="535"/>
      <c r="R201" s="351"/>
      <c r="S201" s="536"/>
      <c r="T201" s="351" t="s">
        <v>429</v>
      </c>
      <c r="U201" s="535"/>
      <c r="V201" s="351"/>
      <c r="W201" s="345">
        <f t="shared" si="60"/>
        <v>744.75900000000001</v>
      </c>
      <c r="X201" s="409">
        <v>504.49999999999994</v>
      </c>
      <c r="Y201" s="363"/>
      <c r="Z201" s="410">
        <v>152.35899999999998</v>
      </c>
      <c r="AA201" s="409">
        <v>86.2</v>
      </c>
      <c r="AB201" s="409"/>
      <c r="AC201" s="409">
        <v>76.7</v>
      </c>
      <c r="AD201" s="409">
        <v>6</v>
      </c>
      <c r="AE201" s="409">
        <v>3.5</v>
      </c>
      <c r="AF201" s="409"/>
      <c r="AG201" s="409">
        <v>1.7</v>
      </c>
      <c r="AH201" s="409">
        <v>1.7</v>
      </c>
      <c r="AI201" s="409"/>
      <c r="AJ201" s="409"/>
      <c r="AK201" s="332">
        <v>759.4</v>
      </c>
      <c r="AL201" s="318"/>
      <c r="AN201" s="417">
        <f t="shared" si="66"/>
        <v>744.75900000000001</v>
      </c>
      <c r="AO201" s="417">
        <f t="shared" si="67"/>
        <v>656.85899999999992</v>
      </c>
      <c r="AP201" s="318">
        <f t="shared" si="68"/>
        <v>759.52845188774575</v>
      </c>
      <c r="AQ201" s="318">
        <f t="shared" si="69"/>
        <v>690.11081122724136</v>
      </c>
    </row>
    <row r="202" spans="1:45" s="417" customFormat="1" ht="78">
      <c r="A202" s="689"/>
      <c r="B202" s="402" t="s">
        <v>194</v>
      </c>
      <c r="C202" s="21" t="s">
        <v>695</v>
      </c>
      <c r="D202" s="351">
        <v>312</v>
      </c>
      <c r="E202" s="313" t="s">
        <v>15</v>
      </c>
      <c r="F202" s="533">
        <v>1</v>
      </c>
      <c r="G202" s="534"/>
      <c r="H202" s="533"/>
      <c r="I202" s="534">
        <v>0.25</v>
      </c>
      <c r="J202" s="533"/>
      <c r="K202" s="534"/>
      <c r="L202" s="533">
        <v>1</v>
      </c>
      <c r="M202" s="534"/>
      <c r="N202" s="533"/>
      <c r="O202" s="534">
        <v>0.25</v>
      </c>
      <c r="P202" s="351">
        <v>1</v>
      </c>
      <c r="Q202" s="535"/>
      <c r="R202" s="351"/>
      <c r="S202" s="536">
        <v>1</v>
      </c>
      <c r="T202" s="351" t="s">
        <v>429</v>
      </c>
      <c r="U202" s="535"/>
      <c r="V202" s="351"/>
      <c r="W202" s="345">
        <f t="shared" si="60"/>
        <v>1046.1766</v>
      </c>
      <c r="X202" s="411">
        <v>413</v>
      </c>
      <c r="Y202" s="328">
        <v>30.3</v>
      </c>
      <c r="Z202" s="410">
        <v>133.8766</v>
      </c>
      <c r="AA202" s="409">
        <v>453.40000000000003</v>
      </c>
      <c r="AB202" s="411">
        <v>6.5</v>
      </c>
      <c r="AC202" s="411">
        <v>431.3</v>
      </c>
      <c r="AD202" s="411"/>
      <c r="AE202" s="411">
        <v>15.6</v>
      </c>
      <c r="AF202" s="411"/>
      <c r="AG202" s="409">
        <v>15.6</v>
      </c>
      <c r="AH202" s="411">
        <v>15.6</v>
      </c>
      <c r="AI202" s="411"/>
      <c r="AJ202" s="411"/>
      <c r="AK202" s="343">
        <v>1049.0999999999999</v>
      </c>
      <c r="AL202" s="318"/>
      <c r="AN202" s="417">
        <f t="shared" si="66"/>
        <v>1046.1766</v>
      </c>
      <c r="AO202" s="417">
        <f t="shared" si="67"/>
        <v>577.17660000000001</v>
      </c>
      <c r="AP202" s="318">
        <f t="shared" si="68"/>
        <v>1066.9235194192825</v>
      </c>
      <c r="AQ202" s="318">
        <f t="shared" si="69"/>
        <v>606.39469299709833</v>
      </c>
    </row>
    <row r="203" spans="1:45" s="417" customFormat="1">
      <c r="A203" s="689"/>
      <c r="B203" s="63" t="s">
        <v>955</v>
      </c>
      <c r="C203" s="21" t="s">
        <v>696</v>
      </c>
      <c r="D203" s="351">
        <v>387</v>
      </c>
      <c r="E203" s="313" t="s">
        <v>15</v>
      </c>
      <c r="F203" s="533">
        <v>1</v>
      </c>
      <c r="G203" s="534"/>
      <c r="H203" s="533"/>
      <c r="I203" s="534">
        <v>0.25</v>
      </c>
      <c r="J203" s="533">
        <v>3</v>
      </c>
      <c r="K203" s="534"/>
      <c r="L203" s="533">
        <v>1</v>
      </c>
      <c r="M203" s="534"/>
      <c r="N203" s="533"/>
      <c r="O203" s="534">
        <v>3.25</v>
      </c>
      <c r="P203" s="351">
        <v>1</v>
      </c>
      <c r="Q203" s="535"/>
      <c r="R203" s="351"/>
      <c r="S203" s="536">
        <v>2</v>
      </c>
      <c r="T203" s="351" t="s">
        <v>429</v>
      </c>
      <c r="U203" s="535"/>
      <c r="V203" s="351"/>
      <c r="W203" s="345">
        <f t="shared" si="60"/>
        <v>1110.3709999999999</v>
      </c>
      <c r="X203" s="411">
        <v>432.8</v>
      </c>
      <c r="Y203" s="328">
        <v>327.7</v>
      </c>
      <c r="Z203" s="410">
        <v>229.67099999999999</v>
      </c>
      <c r="AA203" s="409">
        <v>87.6</v>
      </c>
      <c r="AB203" s="411"/>
      <c r="AC203" s="411">
        <v>73.3</v>
      </c>
      <c r="AD203" s="411"/>
      <c r="AE203" s="411">
        <v>14.3</v>
      </c>
      <c r="AF203" s="411"/>
      <c r="AG203" s="409">
        <v>32.6</v>
      </c>
      <c r="AH203" s="411">
        <v>32.6</v>
      </c>
      <c r="AI203" s="411"/>
      <c r="AJ203" s="411"/>
      <c r="AK203" s="343">
        <v>1120.4000000000001</v>
      </c>
      <c r="AL203" s="318"/>
      <c r="AN203" s="417">
        <f t="shared" si="66"/>
        <v>1110.3709999999999</v>
      </c>
      <c r="AO203" s="417">
        <f t="shared" si="67"/>
        <v>990.17100000000005</v>
      </c>
      <c r="AP203" s="318">
        <f t="shared" si="68"/>
        <v>1132.3909703018667</v>
      </c>
      <c r="AQ203" s="318">
        <f t="shared" si="69"/>
        <v>1040.2958809481013</v>
      </c>
    </row>
    <row r="204" spans="1:45" s="417" customFormat="1">
      <c r="A204" s="689"/>
      <c r="B204" s="402" t="s">
        <v>44</v>
      </c>
      <c r="C204" s="21" t="s">
        <v>697</v>
      </c>
      <c r="D204" s="351">
        <v>624</v>
      </c>
      <c r="E204" s="313" t="s">
        <v>15</v>
      </c>
      <c r="F204" s="533">
        <v>1</v>
      </c>
      <c r="G204" s="534">
        <v>1</v>
      </c>
      <c r="H204" s="533"/>
      <c r="I204" s="534">
        <v>0.25</v>
      </c>
      <c r="J204" s="533"/>
      <c r="K204" s="534"/>
      <c r="L204" s="533">
        <v>1</v>
      </c>
      <c r="M204" s="534">
        <v>1</v>
      </c>
      <c r="N204" s="533"/>
      <c r="O204" s="534">
        <v>0.25</v>
      </c>
      <c r="P204" s="351">
        <v>1</v>
      </c>
      <c r="Q204" s="535">
        <v>1</v>
      </c>
      <c r="R204" s="351"/>
      <c r="S204" s="536"/>
      <c r="T204" s="351" t="s">
        <v>429</v>
      </c>
      <c r="U204" s="535" t="s">
        <v>429</v>
      </c>
      <c r="V204" s="351"/>
      <c r="W204" s="345">
        <f t="shared" si="60"/>
        <v>890.23580000000004</v>
      </c>
      <c r="X204" s="410">
        <v>582.90000000000009</v>
      </c>
      <c r="Y204" s="363"/>
      <c r="Z204" s="410">
        <v>176.03580000000002</v>
      </c>
      <c r="AA204" s="409">
        <v>113.89999999999999</v>
      </c>
      <c r="AB204" s="405"/>
      <c r="AC204" s="405">
        <v>6.1</v>
      </c>
      <c r="AD204" s="405">
        <v>102</v>
      </c>
      <c r="AE204" s="405">
        <v>5.8</v>
      </c>
      <c r="AF204" s="405"/>
      <c r="AG204" s="409">
        <v>17.399999999999999</v>
      </c>
      <c r="AH204" s="405">
        <v>17.399999999999999</v>
      </c>
      <c r="AI204" s="405"/>
      <c r="AJ204" s="405"/>
      <c r="AK204" s="332">
        <v>912.3</v>
      </c>
      <c r="AL204" s="318"/>
      <c r="AN204" s="417">
        <f t="shared" si="66"/>
        <v>890.23580000000004</v>
      </c>
      <c r="AO204" s="417">
        <f t="shared" si="67"/>
        <v>758.93580000000009</v>
      </c>
      <c r="AP204" s="318">
        <f t="shared" si="68"/>
        <v>907.89022890498654</v>
      </c>
      <c r="AQ204" s="318">
        <f t="shared" si="69"/>
        <v>797.35498882925492</v>
      </c>
    </row>
    <row r="205" spans="1:45" s="417" customFormat="1" ht="31.2">
      <c r="A205" s="689"/>
      <c r="B205" s="402" t="s">
        <v>81</v>
      </c>
      <c r="C205" s="21" t="s">
        <v>698</v>
      </c>
      <c r="D205" s="351">
        <v>1786</v>
      </c>
      <c r="E205" s="313" t="s">
        <v>15</v>
      </c>
      <c r="F205" s="533">
        <v>1</v>
      </c>
      <c r="G205" s="534">
        <v>1</v>
      </c>
      <c r="H205" s="533"/>
      <c r="I205" s="534">
        <v>0.5</v>
      </c>
      <c r="J205" s="533"/>
      <c r="K205" s="534"/>
      <c r="L205" s="533">
        <v>1</v>
      </c>
      <c r="M205" s="534">
        <v>1</v>
      </c>
      <c r="N205" s="533"/>
      <c r="O205" s="534">
        <v>0.5</v>
      </c>
      <c r="P205" s="351">
        <v>1</v>
      </c>
      <c r="Q205" s="535">
        <v>1</v>
      </c>
      <c r="R205" s="351"/>
      <c r="S205" s="536">
        <v>1</v>
      </c>
      <c r="T205" s="351" t="s">
        <v>429</v>
      </c>
      <c r="U205" s="535" t="s">
        <v>429</v>
      </c>
      <c r="V205" s="351"/>
      <c r="W205" s="345">
        <f t="shared" si="60"/>
        <v>1092.7625999999998</v>
      </c>
      <c r="X205" s="410">
        <v>638.4</v>
      </c>
      <c r="Y205" s="363">
        <v>97.9</v>
      </c>
      <c r="Z205" s="410">
        <v>222.36259999999999</v>
      </c>
      <c r="AA205" s="409">
        <v>110.1</v>
      </c>
      <c r="AB205" s="405"/>
      <c r="AC205" s="405">
        <v>87.2</v>
      </c>
      <c r="AD205" s="405"/>
      <c r="AE205" s="405">
        <v>22.9</v>
      </c>
      <c r="AF205" s="405"/>
      <c r="AG205" s="409">
        <v>24</v>
      </c>
      <c r="AH205" s="405">
        <v>24</v>
      </c>
      <c r="AI205" s="405"/>
      <c r="AJ205" s="405"/>
      <c r="AK205" s="332">
        <v>1105.3</v>
      </c>
      <c r="AL205" s="318"/>
      <c r="AN205" s="417">
        <f t="shared" si="66"/>
        <v>1092.7625999999998</v>
      </c>
      <c r="AO205" s="417">
        <f t="shared" si="67"/>
        <v>958.66259999999988</v>
      </c>
      <c r="AP205" s="318">
        <f t="shared" si="68"/>
        <v>1114.4333749022539</v>
      </c>
      <c r="AQ205" s="318">
        <f t="shared" si="69"/>
        <v>1007.1924485760511</v>
      </c>
    </row>
    <row r="206" spans="1:45" s="417" customFormat="1" ht="31.2">
      <c r="A206" s="689"/>
      <c r="B206" s="402" t="s">
        <v>28</v>
      </c>
      <c r="C206" s="21" t="s">
        <v>699</v>
      </c>
      <c r="D206" s="351">
        <v>300</v>
      </c>
      <c r="E206" s="313" t="s">
        <v>15</v>
      </c>
      <c r="F206" s="533">
        <v>1</v>
      </c>
      <c r="G206" s="534"/>
      <c r="H206" s="533"/>
      <c r="I206" s="534">
        <v>0.25</v>
      </c>
      <c r="J206" s="533"/>
      <c r="K206" s="534"/>
      <c r="L206" s="533">
        <v>1</v>
      </c>
      <c r="M206" s="534"/>
      <c r="N206" s="533"/>
      <c r="O206" s="534">
        <v>0.25</v>
      </c>
      <c r="P206" s="351">
        <v>1</v>
      </c>
      <c r="Q206" s="535"/>
      <c r="R206" s="351"/>
      <c r="S206" s="536"/>
      <c r="T206" s="351" t="s">
        <v>429</v>
      </c>
      <c r="U206" s="535"/>
      <c r="V206" s="351"/>
      <c r="W206" s="345">
        <f t="shared" si="60"/>
        <v>541.67340000000002</v>
      </c>
      <c r="X206" s="410">
        <v>381.70000000000005</v>
      </c>
      <c r="Y206" s="363"/>
      <c r="Z206" s="410">
        <v>115.27340000000001</v>
      </c>
      <c r="AA206" s="409">
        <v>42.9</v>
      </c>
      <c r="AB206" s="405"/>
      <c r="AC206" s="405">
        <v>28.2</v>
      </c>
      <c r="AD206" s="405"/>
      <c r="AE206" s="405">
        <v>14.7</v>
      </c>
      <c r="AF206" s="405"/>
      <c r="AG206" s="409">
        <v>1.8</v>
      </c>
      <c r="AH206" s="405">
        <v>1.8</v>
      </c>
      <c r="AI206" s="405"/>
      <c r="AJ206" s="405"/>
      <c r="AK206" s="332">
        <v>554.79999999999995</v>
      </c>
      <c r="AL206" s="318"/>
      <c r="AN206" s="417">
        <f t="shared" si="66"/>
        <v>541.67340000000002</v>
      </c>
      <c r="AO206" s="417">
        <f t="shared" si="67"/>
        <v>496.97340000000008</v>
      </c>
      <c r="AP206" s="318">
        <f t="shared" si="68"/>
        <v>552.41542422551674</v>
      </c>
      <c r="AQ206" s="318">
        <f t="shared" si="69"/>
        <v>522.13141059551651</v>
      </c>
    </row>
    <row r="207" spans="1:45" s="420" customFormat="1">
      <c r="A207" s="583">
        <v>40</v>
      </c>
      <c r="B207" s="12" t="s">
        <v>10</v>
      </c>
      <c r="C207" s="12"/>
      <c r="D207" s="5"/>
      <c r="E207" s="12"/>
      <c r="F207" s="418">
        <f>SUM(F167:F206)</f>
        <v>40</v>
      </c>
      <c r="G207" s="418">
        <f t="shared" ref="G207:AK207" si="70">SUM(G167:G206)</f>
        <v>10.75</v>
      </c>
      <c r="H207" s="418">
        <f t="shared" si="70"/>
        <v>0</v>
      </c>
      <c r="I207" s="418">
        <f t="shared" si="70"/>
        <v>13.25</v>
      </c>
      <c r="J207" s="418">
        <f t="shared" si="70"/>
        <v>4</v>
      </c>
      <c r="K207" s="418">
        <f t="shared" si="70"/>
        <v>0</v>
      </c>
      <c r="L207" s="418">
        <f t="shared" si="70"/>
        <v>40</v>
      </c>
      <c r="M207" s="418">
        <f t="shared" si="70"/>
        <v>10.75</v>
      </c>
      <c r="N207" s="418">
        <f t="shared" si="70"/>
        <v>0</v>
      </c>
      <c r="O207" s="418">
        <f t="shared" si="70"/>
        <v>17.25</v>
      </c>
      <c r="P207" s="419">
        <f t="shared" si="70"/>
        <v>34</v>
      </c>
      <c r="Q207" s="419">
        <f t="shared" si="70"/>
        <v>10</v>
      </c>
      <c r="R207" s="419">
        <f t="shared" si="70"/>
        <v>0</v>
      </c>
      <c r="S207" s="419">
        <f t="shared" si="70"/>
        <v>17</v>
      </c>
      <c r="T207" s="419">
        <f t="shared" si="70"/>
        <v>0</v>
      </c>
      <c r="U207" s="419">
        <f t="shared" si="70"/>
        <v>0</v>
      </c>
      <c r="V207" s="419">
        <f t="shared" si="70"/>
        <v>0</v>
      </c>
      <c r="W207" s="418">
        <f t="shared" si="70"/>
        <v>31506.390999999996</v>
      </c>
      <c r="X207" s="418">
        <f t="shared" si="70"/>
        <v>18008.900000000005</v>
      </c>
      <c r="Y207" s="418">
        <f t="shared" si="70"/>
        <v>1461.6000000000001</v>
      </c>
      <c r="Z207" s="418">
        <f t="shared" si="70"/>
        <v>5880.0910000000013</v>
      </c>
      <c r="AA207" s="418">
        <f t="shared" si="70"/>
        <v>5742.2</v>
      </c>
      <c r="AB207" s="418">
        <f t="shared" si="70"/>
        <v>84.5</v>
      </c>
      <c r="AC207" s="418">
        <f t="shared" si="70"/>
        <v>4634.3</v>
      </c>
      <c r="AD207" s="418">
        <f t="shared" si="70"/>
        <v>108</v>
      </c>
      <c r="AE207" s="418">
        <f t="shared" si="70"/>
        <v>915.4</v>
      </c>
      <c r="AF207" s="418">
        <f t="shared" si="70"/>
        <v>0</v>
      </c>
      <c r="AG207" s="418">
        <f t="shared" si="70"/>
        <v>413.60000000000008</v>
      </c>
      <c r="AH207" s="418">
        <f t="shared" si="70"/>
        <v>413.60000000000008</v>
      </c>
      <c r="AI207" s="418">
        <f t="shared" si="70"/>
        <v>0</v>
      </c>
      <c r="AJ207" s="418">
        <f t="shared" si="70"/>
        <v>0</v>
      </c>
      <c r="AK207" s="418">
        <f t="shared" si="70"/>
        <v>32013.599999999999</v>
      </c>
      <c r="AL207" s="418"/>
      <c r="AN207" s="418">
        <f>SUM(AN167:AN206)</f>
        <v>31506.390999999996</v>
      </c>
      <c r="AO207" s="418">
        <f>SUM(AO167:AO206)</f>
        <v>25350.590999999993</v>
      </c>
      <c r="AP207" s="418">
        <f>'[1]Ливенская ЦРБ'!$K$90</f>
        <v>32131.200000000001</v>
      </c>
      <c r="AQ207" s="418">
        <f>'[1]Ливенская ЦРБ'!$K$11</f>
        <v>26633.9</v>
      </c>
      <c r="AR207" s="420">
        <f>AP207-AP167-AP168-AP169-AP170-AP171-AP172-AP173-AP174-AP175-AP176-AP177-AP178-AP179-AP180-AP181-AP182-AP183-AP184-AP185-AP186-AP187-AP188-AP189-AP190-AP191-AP192-AP193-AP194-AP195-AP196-AP197-AP198-AP199-AP200-AP201-AP202-AP203-AP204-AP205-AP206</f>
        <v>3.1832314562052488E-12</v>
      </c>
      <c r="AS207" s="420">
        <f>AQ207-AQ167-AQ168-AQ169-AQ170-AQ171-AQ172-AQ173-AQ174-AQ175-AQ176-AQ177-AQ178-AQ179-AQ180-AQ181-AQ182-AQ183-AQ184-AQ185-AQ186-AQ187-AQ188-AQ189-AQ190-AQ191-AQ192-AQ193-AQ194-AQ195-AQ196-AQ197-AQ198-AQ199-AQ200-AQ201-AQ202-AQ203-AQ204-AQ205-AQ206</f>
        <v>-1.8189894035458565E-12</v>
      </c>
    </row>
    <row r="208" spans="1:45" s="417" customFormat="1" ht="62.4">
      <c r="A208" s="684" t="s">
        <v>196</v>
      </c>
      <c r="B208" s="313" t="s">
        <v>197</v>
      </c>
      <c r="C208" s="77" t="s">
        <v>525</v>
      </c>
      <c r="D208" s="314">
        <v>285</v>
      </c>
      <c r="E208" s="313" t="s">
        <v>15</v>
      </c>
      <c r="F208" s="412">
        <v>1</v>
      </c>
      <c r="G208" s="412"/>
      <c r="H208" s="412"/>
      <c r="I208" s="404">
        <v>0.25</v>
      </c>
      <c r="J208" s="404"/>
      <c r="K208" s="404"/>
      <c r="L208" s="412">
        <v>1</v>
      </c>
      <c r="M208" s="412"/>
      <c r="N208" s="412"/>
      <c r="O208" s="412"/>
      <c r="P208" s="412">
        <v>1</v>
      </c>
      <c r="Q208" s="407"/>
      <c r="R208" s="407"/>
      <c r="S208" s="407"/>
      <c r="T208" s="412" t="s">
        <v>429</v>
      </c>
      <c r="U208" s="407"/>
      <c r="V208" s="407"/>
      <c r="W208" s="345">
        <f t="shared" si="60"/>
        <v>706.89999999999986</v>
      </c>
      <c r="X208" s="410">
        <v>401.5</v>
      </c>
      <c r="Y208" s="410"/>
      <c r="Z208" s="410">
        <v>121.3</v>
      </c>
      <c r="AA208" s="409">
        <v>58.3</v>
      </c>
      <c r="AB208" s="405">
        <v>8.8000000000000007</v>
      </c>
      <c r="AC208" s="405">
        <v>49.5</v>
      </c>
      <c r="AD208" s="405"/>
      <c r="AE208" s="405"/>
      <c r="AF208" s="405">
        <v>94.3</v>
      </c>
      <c r="AG208" s="405">
        <v>31.5</v>
      </c>
      <c r="AH208" s="405">
        <v>31.5</v>
      </c>
      <c r="AI208" s="405"/>
      <c r="AJ208" s="405"/>
      <c r="AK208" s="343">
        <v>839.4</v>
      </c>
      <c r="AL208" s="408"/>
      <c r="AM208" s="455"/>
      <c r="AN208" s="417">
        <f t="shared" ref="AN208:AN216" si="71">W208</f>
        <v>706.89999999999986</v>
      </c>
      <c r="AO208" s="417">
        <f t="shared" ref="AO208:AO216" si="72">X208+Y208+Z208</f>
        <v>522.79999999999995</v>
      </c>
      <c r="AP208" s="318">
        <f t="shared" ref="AP208:AP216" si="73">$AP$217*(AN208/$AN$217)</f>
        <v>1057.722568947803</v>
      </c>
      <c r="AQ208" s="318">
        <f t="shared" ref="AQ208:AQ216" si="74">$AQ$217*(AO208/$AO$217)</f>
        <v>970.21217785941997</v>
      </c>
    </row>
    <row r="209" spans="1:45" s="417" customFormat="1" ht="62.4">
      <c r="A209" s="684"/>
      <c r="B209" s="313" t="s">
        <v>198</v>
      </c>
      <c r="C209" s="77" t="s">
        <v>526</v>
      </c>
      <c r="D209" s="314">
        <v>151</v>
      </c>
      <c r="E209" s="313" t="s">
        <v>18</v>
      </c>
      <c r="F209" s="412">
        <v>1</v>
      </c>
      <c r="G209" s="412"/>
      <c r="H209" s="412"/>
      <c r="I209" s="404"/>
      <c r="J209" s="404"/>
      <c r="K209" s="404"/>
      <c r="L209" s="412">
        <v>1</v>
      </c>
      <c r="M209" s="412"/>
      <c r="N209" s="412"/>
      <c r="O209" s="412"/>
      <c r="P209" s="412">
        <v>1</v>
      </c>
      <c r="Q209" s="407"/>
      <c r="R209" s="407"/>
      <c r="S209" s="407"/>
      <c r="T209" s="412" t="s">
        <v>429</v>
      </c>
      <c r="U209" s="407"/>
      <c r="V209" s="407"/>
      <c r="W209" s="345">
        <f t="shared" si="60"/>
        <v>465.70000000000005</v>
      </c>
      <c r="X209" s="410">
        <v>320</v>
      </c>
      <c r="Y209" s="410"/>
      <c r="Z209" s="410">
        <v>96.6</v>
      </c>
      <c r="AA209" s="409">
        <v>41</v>
      </c>
      <c r="AB209" s="405">
        <v>8.8000000000000007</v>
      </c>
      <c r="AC209" s="405">
        <v>32.200000000000003</v>
      </c>
      <c r="AD209" s="405"/>
      <c r="AE209" s="405"/>
      <c r="AF209" s="405"/>
      <c r="AG209" s="405">
        <v>8.1</v>
      </c>
      <c r="AH209" s="405">
        <v>8.1</v>
      </c>
      <c r="AI209" s="405"/>
      <c r="AJ209" s="405"/>
      <c r="AK209" s="332">
        <v>553</v>
      </c>
      <c r="AL209" s="408"/>
      <c r="AM209" s="455"/>
      <c r="AN209" s="417">
        <f t="shared" si="71"/>
        <v>465.70000000000005</v>
      </c>
      <c r="AO209" s="417">
        <f t="shared" si="72"/>
        <v>416.6</v>
      </c>
      <c r="AP209" s="318">
        <f t="shared" si="73"/>
        <v>696.81906968311216</v>
      </c>
      <c r="AQ209" s="318">
        <f t="shared" si="74"/>
        <v>773.12623048246826</v>
      </c>
    </row>
    <row r="210" spans="1:45" s="417" customFormat="1" ht="46.8">
      <c r="A210" s="684"/>
      <c r="B210" s="313" t="s">
        <v>199</v>
      </c>
      <c r="C210" s="77" t="s">
        <v>527</v>
      </c>
      <c r="D210" s="314">
        <v>523</v>
      </c>
      <c r="E210" s="313" t="s">
        <v>15</v>
      </c>
      <c r="F210" s="412">
        <v>1</v>
      </c>
      <c r="G210" s="412"/>
      <c r="H210" s="412"/>
      <c r="I210" s="404"/>
      <c r="J210" s="404"/>
      <c r="K210" s="404"/>
      <c r="L210" s="412">
        <v>1</v>
      </c>
      <c r="M210" s="412"/>
      <c r="N210" s="412"/>
      <c r="O210" s="412"/>
      <c r="P210" s="412">
        <v>1</v>
      </c>
      <c r="Q210" s="407"/>
      <c r="R210" s="407"/>
      <c r="S210" s="407"/>
      <c r="T210" s="412" t="s">
        <v>429</v>
      </c>
      <c r="U210" s="407"/>
      <c r="V210" s="407"/>
      <c r="W210" s="345">
        <f t="shared" si="60"/>
        <v>596.19999999999993</v>
      </c>
      <c r="X210" s="410">
        <v>316.7</v>
      </c>
      <c r="Y210" s="410"/>
      <c r="Z210" s="410">
        <v>95.6</v>
      </c>
      <c r="AA210" s="409">
        <v>58.3</v>
      </c>
      <c r="AB210" s="405">
        <v>8.8000000000000007</v>
      </c>
      <c r="AC210" s="405">
        <v>49.5</v>
      </c>
      <c r="AD210" s="405"/>
      <c r="AE210" s="405"/>
      <c r="AF210" s="405">
        <v>94.3</v>
      </c>
      <c r="AG210" s="405">
        <v>31.3</v>
      </c>
      <c r="AH210" s="405">
        <v>31.3</v>
      </c>
      <c r="AI210" s="405"/>
      <c r="AJ210" s="405"/>
      <c r="AK210" s="332">
        <v>707.9</v>
      </c>
      <c r="AL210" s="408"/>
      <c r="AM210" s="455"/>
      <c r="AN210" s="417">
        <f t="shared" si="71"/>
        <v>596.19999999999993</v>
      </c>
      <c r="AO210" s="417">
        <f t="shared" si="72"/>
        <v>412.29999999999995</v>
      </c>
      <c r="AP210" s="318">
        <f t="shared" si="73"/>
        <v>892.08402264348592</v>
      </c>
      <c r="AQ210" s="318">
        <f t="shared" si="74"/>
        <v>765.1462909935708</v>
      </c>
    </row>
    <row r="211" spans="1:45" s="417" customFormat="1" ht="46.8">
      <c r="A211" s="684"/>
      <c r="B211" s="313" t="s">
        <v>200</v>
      </c>
      <c r="C211" s="71" t="s">
        <v>528</v>
      </c>
      <c r="D211" s="314">
        <v>265</v>
      </c>
      <c r="E211" s="313" t="s">
        <v>15</v>
      </c>
      <c r="F211" s="412">
        <v>1</v>
      </c>
      <c r="G211" s="412"/>
      <c r="H211" s="412"/>
      <c r="I211" s="404">
        <v>0.25</v>
      </c>
      <c r="J211" s="404"/>
      <c r="K211" s="404"/>
      <c r="L211" s="412">
        <v>1</v>
      </c>
      <c r="M211" s="412"/>
      <c r="N211" s="412"/>
      <c r="O211" s="412"/>
      <c r="P211" s="412">
        <v>1</v>
      </c>
      <c r="Q211" s="407"/>
      <c r="R211" s="407"/>
      <c r="S211" s="407"/>
      <c r="T211" s="412" t="s">
        <v>429</v>
      </c>
      <c r="U211" s="407"/>
      <c r="V211" s="407"/>
      <c r="W211" s="345">
        <f t="shared" ref="W211:W216" si="75">X211+Y211+Z211+AA211+AF211+AG211</f>
        <v>495.79999999999995</v>
      </c>
      <c r="X211" s="410">
        <v>274.39999999999998</v>
      </c>
      <c r="Y211" s="410"/>
      <c r="Z211" s="410">
        <v>82.9</v>
      </c>
      <c r="AA211" s="409">
        <v>113.4</v>
      </c>
      <c r="AB211" s="405">
        <v>8.8000000000000007</v>
      </c>
      <c r="AC211" s="405">
        <v>104.6</v>
      </c>
      <c r="AD211" s="405"/>
      <c r="AE211" s="405"/>
      <c r="AF211" s="405"/>
      <c r="AG211" s="405">
        <v>25.1</v>
      </c>
      <c r="AH211" s="405">
        <v>25.1</v>
      </c>
      <c r="AI211" s="405"/>
      <c r="AJ211" s="405"/>
      <c r="AK211" s="332">
        <v>588.70000000000005</v>
      </c>
      <c r="AL211" s="408"/>
      <c r="AM211" s="455"/>
      <c r="AN211" s="417">
        <f t="shared" si="71"/>
        <v>495.79999999999995</v>
      </c>
      <c r="AO211" s="417">
        <f t="shared" si="72"/>
        <v>357.29999999999995</v>
      </c>
      <c r="AP211" s="318">
        <f t="shared" si="73"/>
        <v>741.85719293297609</v>
      </c>
      <c r="AQ211" s="318">
        <f t="shared" si="74"/>
        <v>663.07729753093099</v>
      </c>
    </row>
    <row r="212" spans="1:45" s="417" customFormat="1">
      <c r="A212" s="684"/>
      <c r="B212" s="313" t="s">
        <v>201</v>
      </c>
      <c r="C212" s="71" t="s">
        <v>529</v>
      </c>
      <c r="D212" s="314">
        <v>293</v>
      </c>
      <c r="E212" s="313" t="s">
        <v>15</v>
      </c>
      <c r="F212" s="412">
        <v>1</v>
      </c>
      <c r="G212" s="412"/>
      <c r="H212" s="412"/>
      <c r="I212" s="404">
        <v>0.25</v>
      </c>
      <c r="J212" s="404"/>
      <c r="K212" s="404"/>
      <c r="L212" s="412">
        <v>1</v>
      </c>
      <c r="M212" s="412"/>
      <c r="N212" s="412"/>
      <c r="O212" s="412"/>
      <c r="P212" s="412">
        <v>1</v>
      </c>
      <c r="Q212" s="407"/>
      <c r="R212" s="407"/>
      <c r="S212" s="407"/>
      <c r="T212" s="412" t="s">
        <v>429</v>
      </c>
      <c r="U212" s="407"/>
      <c r="V212" s="407"/>
      <c r="W212" s="345">
        <f t="shared" si="75"/>
        <v>545.40000000000009</v>
      </c>
      <c r="X212" s="410">
        <v>317.8</v>
      </c>
      <c r="Y212" s="410"/>
      <c r="Z212" s="410">
        <v>96</v>
      </c>
      <c r="AA212" s="409">
        <v>113.4</v>
      </c>
      <c r="AB212" s="405">
        <v>8.8000000000000007</v>
      </c>
      <c r="AC212" s="405">
        <v>104.6</v>
      </c>
      <c r="AD212" s="405"/>
      <c r="AE212" s="405"/>
      <c r="AF212" s="405"/>
      <c r="AG212" s="405">
        <v>18.2</v>
      </c>
      <c r="AH212" s="405">
        <v>18.2</v>
      </c>
      <c r="AI212" s="405"/>
      <c r="AJ212" s="405"/>
      <c r="AK212" s="332">
        <v>647.6</v>
      </c>
      <c r="AL212" s="408"/>
      <c r="AM212" s="455"/>
      <c r="AN212" s="417">
        <f t="shared" si="71"/>
        <v>545.40000000000009</v>
      </c>
      <c r="AO212" s="417">
        <f t="shared" si="72"/>
        <v>413.8</v>
      </c>
      <c r="AP212" s="318">
        <f t="shared" si="73"/>
        <v>816.07283788956283</v>
      </c>
      <c r="AQ212" s="318">
        <f t="shared" si="74"/>
        <v>767.92999081527921</v>
      </c>
    </row>
    <row r="213" spans="1:45" s="417" customFormat="1" ht="46.8">
      <c r="A213" s="684"/>
      <c r="B213" s="313" t="s">
        <v>202</v>
      </c>
      <c r="C213" s="77" t="s">
        <v>530</v>
      </c>
      <c r="D213" s="314">
        <v>235</v>
      </c>
      <c r="E213" s="313" t="s">
        <v>15</v>
      </c>
      <c r="F213" s="412">
        <v>1</v>
      </c>
      <c r="G213" s="412"/>
      <c r="H213" s="412"/>
      <c r="I213" s="404">
        <v>0.25</v>
      </c>
      <c r="J213" s="404"/>
      <c r="K213" s="404"/>
      <c r="L213" s="412">
        <v>1</v>
      </c>
      <c r="M213" s="412"/>
      <c r="N213" s="412"/>
      <c r="O213" s="412"/>
      <c r="P213" s="412">
        <v>1</v>
      </c>
      <c r="Q213" s="407"/>
      <c r="R213" s="407"/>
      <c r="S213" s="407"/>
      <c r="T213" s="412" t="s">
        <v>429</v>
      </c>
      <c r="U213" s="407"/>
      <c r="V213" s="407"/>
      <c r="W213" s="345">
        <f t="shared" si="75"/>
        <v>478.5</v>
      </c>
      <c r="X213" s="410">
        <v>311.89999999999998</v>
      </c>
      <c r="Y213" s="410"/>
      <c r="Z213" s="410">
        <v>94.2</v>
      </c>
      <c r="AA213" s="409">
        <v>58.3</v>
      </c>
      <c r="AB213" s="405">
        <v>8.8000000000000007</v>
      </c>
      <c r="AC213" s="405">
        <v>49.5</v>
      </c>
      <c r="AD213" s="405"/>
      <c r="AE213" s="405"/>
      <c r="AF213" s="405"/>
      <c r="AG213" s="405">
        <v>14.1</v>
      </c>
      <c r="AH213" s="405">
        <v>14.1</v>
      </c>
      <c r="AI213" s="405"/>
      <c r="AJ213" s="405"/>
      <c r="AK213" s="332">
        <v>568.20000000000005</v>
      </c>
      <c r="AL213" s="408"/>
      <c r="AM213" s="455"/>
      <c r="AN213" s="417">
        <f t="shared" si="71"/>
        <v>478.5</v>
      </c>
      <c r="AO213" s="417">
        <f t="shared" si="72"/>
        <v>406.09999999999997</v>
      </c>
      <c r="AP213" s="318">
        <f t="shared" si="73"/>
        <v>715.97149418803781</v>
      </c>
      <c r="AQ213" s="318">
        <f t="shared" si="74"/>
        <v>753.64033173050962</v>
      </c>
    </row>
    <row r="214" spans="1:45" s="417" customFormat="1" ht="46.8">
      <c r="A214" s="684"/>
      <c r="B214" s="313" t="s">
        <v>204</v>
      </c>
      <c r="C214" s="77" t="s">
        <v>532</v>
      </c>
      <c r="D214" s="314">
        <v>575</v>
      </c>
      <c r="E214" s="313" t="s">
        <v>15</v>
      </c>
      <c r="F214" s="412">
        <v>1</v>
      </c>
      <c r="G214" s="412"/>
      <c r="H214" s="412"/>
      <c r="I214" s="404"/>
      <c r="J214" s="404"/>
      <c r="K214" s="404"/>
      <c r="L214" s="412">
        <v>1</v>
      </c>
      <c r="M214" s="412"/>
      <c r="N214" s="412"/>
      <c r="O214" s="412"/>
      <c r="P214" s="412">
        <v>1</v>
      </c>
      <c r="Q214" s="407"/>
      <c r="R214" s="407"/>
      <c r="S214" s="407"/>
      <c r="T214" s="412" t="s">
        <v>429</v>
      </c>
      <c r="U214" s="407"/>
      <c r="V214" s="407"/>
      <c r="W214" s="345">
        <f t="shared" si="75"/>
        <v>586.90000000000009</v>
      </c>
      <c r="X214" s="410">
        <v>319.60000000000002</v>
      </c>
      <c r="Y214" s="410"/>
      <c r="Z214" s="410">
        <v>96.5</v>
      </c>
      <c r="AA214" s="409">
        <v>58.3</v>
      </c>
      <c r="AB214" s="405">
        <v>8.8000000000000007</v>
      </c>
      <c r="AC214" s="405">
        <v>49.5</v>
      </c>
      <c r="AD214" s="405"/>
      <c r="AE214" s="405"/>
      <c r="AF214" s="405">
        <v>94.3</v>
      </c>
      <c r="AG214" s="405">
        <v>18.2</v>
      </c>
      <c r="AH214" s="405">
        <v>18.2</v>
      </c>
      <c r="AI214" s="405"/>
      <c r="AJ214" s="405"/>
      <c r="AK214" s="332">
        <v>697</v>
      </c>
      <c r="AL214" s="408"/>
      <c r="AM214" s="455"/>
      <c r="AN214" s="417">
        <f t="shared" si="71"/>
        <v>586.90000000000009</v>
      </c>
      <c r="AO214" s="417">
        <f t="shared" si="72"/>
        <v>416.1</v>
      </c>
      <c r="AP214" s="318">
        <f t="shared" si="73"/>
        <v>878.1685892141262</v>
      </c>
      <c r="AQ214" s="318">
        <f t="shared" si="74"/>
        <v>772.19833054189871</v>
      </c>
    </row>
    <row r="215" spans="1:45" s="417" customFormat="1" ht="31.2">
      <c r="A215" s="684"/>
      <c r="B215" s="313" t="s">
        <v>205</v>
      </c>
      <c r="C215" s="77" t="s">
        <v>533</v>
      </c>
      <c r="D215" s="314">
        <v>913</v>
      </c>
      <c r="E215" s="313" t="s">
        <v>15</v>
      </c>
      <c r="F215" s="412">
        <v>1</v>
      </c>
      <c r="G215" s="412"/>
      <c r="H215" s="412"/>
      <c r="I215" s="404"/>
      <c r="J215" s="404"/>
      <c r="K215" s="404"/>
      <c r="L215" s="412">
        <v>1</v>
      </c>
      <c r="M215" s="412"/>
      <c r="N215" s="412"/>
      <c r="O215" s="412"/>
      <c r="P215" s="412">
        <v>1</v>
      </c>
      <c r="Q215" s="407"/>
      <c r="R215" s="407"/>
      <c r="S215" s="407"/>
      <c r="T215" s="412" t="s">
        <v>429</v>
      </c>
      <c r="U215" s="407"/>
      <c r="V215" s="407"/>
      <c r="W215" s="345">
        <f t="shared" si="75"/>
        <v>605.80000000000007</v>
      </c>
      <c r="X215" s="410">
        <v>315</v>
      </c>
      <c r="Y215" s="410"/>
      <c r="Z215" s="410">
        <v>92.1</v>
      </c>
      <c r="AA215" s="409">
        <v>58.3</v>
      </c>
      <c r="AB215" s="405">
        <v>8.8000000000000007</v>
      </c>
      <c r="AC215" s="405">
        <v>49.5</v>
      </c>
      <c r="AD215" s="405"/>
      <c r="AE215" s="405"/>
      <c r="AF215" s="405">
        <v>94.3</v>
      </c>
      <c r="AG215" s="405">
        <v>46.1</v>
      </c>
      <c r="AH215" s="405">
        <v>46.1</v>
      </c>
      <c r="AI215" s="405"/>
      <c r="AJ215" s="405"/>
      <c r="AK215" s="332">
        <v>719.3</v>
      </c>
      <c r="AL215" s="408"/>
      <c r="AM215" s="455"/>
      <c r="AN215" s="417">
        <f t="shared" si="71"/>
        <v>605.80000000000007</v>
      </c>
      <c r="AO215" s="417">
        <f t="shared" si="72"/>
        <v>407.1</v>
      </c>
      <c r="AP215" s="318">
        <f t="shared" si="73"/>
        <v>906.44834102218033</v>
      </c>
      <c r="AQ215" s="318">
        <f t="shared" si="74"/>
        <v>755.49613161164859</v>
      </c>
    </row>
    <row r="216" spans="1:45" s="417" customFormat="1" ht="31.2">
      <c r="A216" s="684"/>
      <c r="B216" s="313" t="s">
        <v>206</v>
      </c>
      <c r="C216" s="77" t="s">
        <v>534</v>
      </c>
      <c r="D216" s="314">
        <v>223</v>
      </c>
      <c r="E216" s="313" t="s">
        <v>15</v>
      </c>
      <c r="F216" s="412">
        <v>1</v>
      </c>
      <c r="G216" s="412"/>
      <c r="H216" s="412"/>
      <c r="I216" s="404">
        <v>0.25</v>
      </c>
      <c r="J216" s="404"/>
      <c r="K216" s="404"/>
      <c r="L216" s="412">
        <v>1</v>
      </c>
      <c r="M216" s="412"/>
      <c r="N216" s="412"/>
      <c r="O216" s="412"/>
      <c r="P216" s="412">
        <v>1</v>
      </c>
      <c r="Q216" s="407"/>
      <c r="R216" s="407"/>
      <c r="S216" s="407"/>
      <c r="T216" s="412" t="s">
        <v>429</v>
      </c>
      <c r="U216" s="407"/>
      <c r="V216" s="407"/>
      <c r="W216" s="345">
        <f t="shared" si="75"/>
        <v>482.70000000000005</v>
      </c>
      <c r="X216" s="410">
        <v>268.60000000000002</v>
      </c>
      <c r="Y216" s="410"/>
      <c r="Z216" s="410">
        <v>81.099999999999994</v>
      </c>
      <c r="AA216" s="409">
        <v>113.4</v>
      </c>
      <c r="AB216" s="405">
        <v>8.8000000000000007</v>
      </c>
      <c r="AC216" s="405">
        <v>104.6</v>
      </c>
      <c r="AD216" s="405"/>
      <c r="AE216" s="405"/>
      <c r="AF216" s="405"/>
      <c r="AG216" s="405">
        <v>19.600000000000001</v>
      </c>
      <c r="AH216" s="405">
        <v>19.600000000000001</v>
      </c>
      <c r="AI216" s="405"/>
      <c r="AJ216" s="405"/>
      <c r="AK216" s="332">
        <v>573.20000000000005</v>
      </c>
      <c r="AL216" s="408"/>
      <c r="AM216" s="455"/>
      <c r="AN216" s="417">
        <f t="shared" si="71"/>
        <v>482.70000000000005</v>
      </c>
      <c r="AO216" s="417">
        <f t="shared" si="72"/>
        <v>349.70000000000005</v>
      </c>
      <c r="AP216" s="318">
        <f t="shared" si="73"/>
        <v>722.25588347871656</v>
      </c>
      <c r="AQ216" s="318">
        <f t="shared" si="74"/>
        <v>648.9732184342754</v>
      </c>
    </row>
    <row r="217" spans="1:45" s="420" customFormat="1">
      <c r="A217" s="583">
        <v>9</v>
      </c>
      <c r="B217" s="12" t="s">
        <v>10</v>
      </c>
      <c r="C217" s="12"/>
      <c r="D217" s="5"/>
      <c r="E217" s="12"/>
      <c r="F217" s="418">
        <f>SUM(F208:F216)</f>
        <v>9</v>
      </c>
      <c r="G217" s="418">
        <f t="shared" ref="G217:AK217" si="76">SUM(G208:G216)</f>
        <v>0</v>
      </c>
      <c r="H217" s="418">
        <f t="shared" si="76"/>
        <v>0</v>
      </c>
      <c r="I217" s="418">
        <f t="shared" si="76"/>
        <v>1.25</v>
      </c>
      <c r="J217" s="418">
        <f t="shared" si="76"/>
        <v>0</v>
      </c>
      <c r="K217" s="418">
        <f t="shared" si="76"/>
        <v>0</v>
      </c>
      <c r="L217" s="418">
        <f t="shared" si="76"/>
        <v>9</v>
      </c>
      <c r="M217" s="418">
        <f t="shared" si="76"/>
        <v>0</v>
      </c>
      <c r="N217" s="418">
        <f t="shared" si="76"/>
        <v>0</v>
      </c>
      <c r="O217" s="418">
        <f t="shared" si="76"/>
        <v>0</v>
      </c>
      <c r="P217" s="419">
        <f t="shared" si="76"/>
        <v>9</v>
      </c>
      <c r="Q217" s="419">
        <f t="shared" si="76"/>
        <v>0</v>
      </c>
      <c r="R217" s="419">
        <f t="shared" si="76"/>
        <v>0</v>
      </c>
      <c r="S217" s="419">
        <f t="shared" si="76"/>
        <v>0</v>
      </c>
      <c r="T217" s="419">
        <f t="shared" si="76"/>
        <v>0</v>
      </c>
      <c r="U217" s="419">
        <f t="shared" si="76"/>
        <v>0</v>
      </c>
      <c r="V217" s="419">
        <f t="shared" si="76"/>
        <v>0</v>
      </c>
      <c r="W217" s="418">
        <f t="shared" si="76"/>
        <v>4963.8999999999996</v>
      </c>
      <c r="X217" s="418">
        <f t="shared" si="76"/>
        <v>2845.4999999999995</v>
      </c>
      <c r="Y217" s="418">
        <f t="shared" si="76"/>
        <v>0</v>
      </c>
      <c r="Z217" s="418">
        <f t="shared" si="76"/>
        <v>856.30000000000007</v>
      </c>
      <c r="AA217" s="418">
        <f t="shared" si="76"/>
        <v>672.69999999999993</v>
      </c>
      <c r="AB217" s="418">
        <f t="shared" si="76"/>
        <v>79.199999999999989</v>
      </c>
      <c r="AC217" s="418">
        <f t="shared" si="76"/>
        <v>593.5</v>
      </c>
      <c r="AD217" s="418">
        <f t="shared" si="76"/>
        <v>0</v>
      </c>
      <c r="AE217" s="418">
        <f t="shared" si="76"/>
        <v>0</v>
      </c>
      <c r="AF217" s="418">
        <f t="shared" si="76"/>
        <v>377.2</v>
      </c>
      <c r="AG217" s="418">
        <f t="shared" si="76"/>
        <v>212.2</v>
      </c>
      <c r="AH217" s="418">
        <f t="shared" si="76"/>
        <v>212.2</v>
      </c>
      <c r="AI217" s="418">
        <f t="shared" si="76"/>
        <v>0</v>
      </c>
      <c r="AJ217" s="418">
        <f t="shared" si="76"/>
        <v>0</v>
      </c>
      <c r="AK217" s="418">
        <f t="shared" si="76"/>
        <v>5894.3</v>
      </c>
      <c r="AL217" s="411"/>
      <c r="AN217" s="418">
        <f>SUM(AN208:AN216)</f>
        <v>4963.8999999999996</v>
      </c>
      <c r="AO217" s="418">
        <f>SUM(AO208:AO216)</f>
        <v>3701.7999999999993</v>
      </c>
      <c r="AP217" s="418">
        <f>'[1]Малоархангельская ЦРБ'!$K$90</f>
        <v>7427.4000000000005</v>
      </c>
      <c r="AQ217" s="418">
        <f>'[1]Малоархангельская ЦРБ'!$K$11</f>
        <v>6869.8</v>
      </c>
      <c r="AR217" s="420" t="e">
        <f>AP217-AP208-AP209-AP210-AP211-AP212-AP213-#REF!-AP214-AP215-AP216</f>
        <v>#REF!</v>
      </c>
      <c r="AS217" s="420" t="e">
        <f>AQ217-AQ208-AQ209-AQ210-AQ211-AQ212-AQ213-#REF!-AQ214-AQ215-AQ216</f>
        <v>#REF!</v>
      </c>
    </row>
    <row r="218" spans="1:45" s="417" customFormat="1" ht="62.4">
      <c r="A218" s="701" t="s">
        <v>207</v>
      </c>
      <c r="B218" s="22" t="s">
        <v>208</v>
      </c>
      <c r="C218" s="71" t="s">
        <v>629</v>
      </c>
      <c r="D218" s="351">
        <v>206</v>
      </c>
      <c r="E218" s="15" t="s">
        <v>15</v>
      </c>
      <c r="F218" s="318">
        <v>1</v>
      </c>
      <c r="G218" s="318"/>
      <c r="H218" s="141"/>
      <c r="I218" s="141">
        <v>0.5</v>
      </c>
      <c r="J218" s="141"/>
      <c r="K218" s="141"/>
      <c r="L218" s="318">
        <v>1</v>
      </c>
      <c r="M218" s="50"/>
      <c r="N218" s="50"/>
      <c r="O218" s="141"/>
      <c r="P218" s="318">
        <v>1</v>
      </c>
      <c r="Q218" s="50"/>
      <c r="R218" s="310"/>
      <c r="S218" s="141"/>
      <c r="T218" s="50" t="s">
        <v>429</v>
      </c>
      <c r="U218" s="50"/>
      <c r="V218" s="50"/>
      <c r="W218" s="336">
        <f t="shared" ref="W218:W245" si="77">X218+Y218+Z218+AA218+AG218</f>
        <v>607.25221999999997</v>
      </c>
      <c r="X218" s="49">
        <v>429.61</v>
      </c>
      <c r="Y218" s="49"/>
      <c r="Z218" s="49">
        <v>129.74222</v>
      </c>
      <c r="AA218" s="49">
        <v>38.599999999999994</v>
      </c>
      <c r="AB218" s="49">
        <v>6</v>
      </c>
      <c r="AC218" s="49">
        <v>27.8</v>
      </c>
      <c r="AD218" s="49"/>
      <c r="AE218" s="49">
        <v>4.8</v>
      </c>
      <c r="AF218" s="49"/>
      <c r="AG218" s="49">
        <v>9.3000000000000007</v>
      </c>
      <c r="AH218" s="49">
        <v>9.3000000000000007</v>
      </c>
      <c r="AI218" s="49"/>
      <c r="AJ218" s="49"/>
      <c r="AK218" s="336">
        <v>778.36533998795528</v>
      </c>
      <c r="AL218" s="414"/>
      <c r="AN218" s="417">
        <f t="shared" ref="AN218:AN245" si="78">W218</f>
        <v>607.25221999999997</v>
      </c>
      <c r="AO218" s="417">
        <f t="shared" ref="AO218:AO245" si="79">X218+Y218+Z218</f>
        <v>559.35221999999999</v>
      </c>
      <c r="AP218" s="318">
        <f t="shared" ref="AP218:AP245" si="80">$AP$246*(AN218/$AN$246)</f>
        <v>597.79330696348768</v>
      </c>
      <c r="AQ218" s="318">
        <f t="shared" ref="AQ218:AQ245" si="81">$AQ$246*(AO218/$AO$246)</f>
        <v>547.08072000725838</v>
      </c>
    </row>
    <row r="219" spans="1:45" s="417" customFormat="1" ht="62.4">
      <c r="A219" s="701"/>
      <c r="B219" s="22" t="s">
        <v>209</v>
      </c>
      <c r="C219" s="71" t="s">
        <v>616</v>
      </c>
      <c r="D219" s="351">
        <v>344</v>
      </c>
      <c r="E219" s="15" t="s">
        <v>15</v>
      </c>
      <c r="F219" s="318">
        <v>1</v>
      </c>
      <c r="G219" s="318"/>
      <c r="H219" s="141"/>
      <c r="I219" s="141">
        <v>0.5</v>
      </c>
      <c r="J219" s="141"/>
      <c r="K219" s="141"/>
      <c r="L219" s="318">
        <v>1</v>
      </c>
      <c r="M219" s="50"/>
      <c r="N219" s="50"/>
      <c r="O219" s="141"/>
      <c r="P219" s="318">
        <v>1</v>
      </c>
      <c r="Q219" s="50"/>
      <c r="R219" s="310"/>
      <c r="S219" s="141"/>
      <c r="T219" s="50" t="s">
        <v>429</v>
      </c>
      <c r="U219" s="50"/>
      <c r="V219" s="50"/>
      <c r="W219" s="336">
        <f t="shared" si="77"/>
        <v>593.61212</v>
      </c>
      <c r="X219" s="49">
        <v>417.06</v>
      </c>
      <c r="Y219" s="49"/>
      <c r="Z219" s="49">
        <v>125.95211999999999</v>
      </c>
      <c r="AA219" s="49">
        <v>35.5</v>
      </c>
      <c r="AB219" s="49">
        <v>6</v>
      </c>
      <c r="AC219" s="49">
        <v>26.6</v>
      </c>
      <c r="AD219" s="49"/>
      <c r="AE219" s="49">
        <v>2.9</v>
      </c>
      <c r="AF219" s="49"/>
      <c r="AG219" s="49">
        <v>15.1</v>
      </c>
      <c r="AH219" s="49">
        <v>15.1</v>
      </c>
      <c r="AI219" s="49"/>
      <c r="AJ219" s="49"/>
      <c r="AK219" s="336">
        <v>760.8816969080342</v>
      </c>
      <c r="AL219" s="414"/>
      <c r="AN219" s="417">
        <f t="shared" si="78"/>
        <v>593.61212</v>
      </c>
      <c r="AO219" s="417">
        <f t="shared" si="79"/>
        <v>543.01211999999998</v>
      </c>
      <c r="AP219" s="318">
        <f t="shared" si="80"/>
        <v>584.36567307799498</v>
      </c>
      <c r="AQ219" s="318">
        <f t="shared" si="81"/>
        <v>531.0991017113829</v>
      </c>
    </row>
    <row r="220" spans="1:45" s="423" customFormat="1" ht="62.4">
      <c r="A220" s="701"/>
      <c r="B220" s="403" t="s">
        <v>210</v>
      </c>
      <c r="C220" s="88" t="s">
        <v>630</v>
      </c>
      <c r="D220" s="351">
        <v>234</v>
      </c>
      <c r="E220" s="16" t="s">
        <v>15</v>
      </c>
      <c r="F220" s="277">
        <v>1</v>
      </c>
      <c r="G220" s="277"/>
      <c r="H220" s="47"/>
      <c r="I220" s="47">
        <v>0.5</v>
      </c>
      <c r="J220" s="47"/>
      <c r="K220" s="47"/>
      <c r="L220" s="277">
        <v>1</v>
      </c>
      <c r="M220" s="56"/>
      <c r="N220" s="56"/>
      <c r="O220" s="47"/>
      <c r="P220" s="277">
        <v>1</v>
      </c>
      <c r="Q220" s="56"/>
      <c r="R220" s="72"/>
      <c r="S220" s="47"/>
      <c r="T220" s="56" t="s">
        <v>429</v>
      </c>
      <c r="U220" s="56"/>
      <c r="V220" s="56"/>
      <c r="W220" s="345">
        <f t="shared" si="77"/>
        <v>433.55061999999998</v>
      </c>
      <c r="X220" s="56">
        <v>283.51</v>
      </c>
      <c r="Y220" s="56">
        <v>15.3</v>
      </c>
      <c r="Z220" s="54">
        <v>90.240619999999993</v>
      </c>
      <c r="AA220" s="54">
        <v>35.1</v>
      </c>
      <c r="AB220" s="54">
        <v>6</v>
      </c>
      <c r="AC220" s="54">
        <v>14.2</v>
      </c>
      <c r="AD220" s="54"/>
      <c r="AE220" s="54">
        <v>14.9</v>
      </c>
      <c r="AF220" s="54"/>
      <c r="AG220" s="54">
        <v>9.4</v>
      </c>
      <c r="AH220" s="56">
        <v>9.4</v>
      </c>
      <c r="AI220" s="56"/>
      <c r="AJ220" s="56"/>
      <c r="AK220" s="456">
        <v>555.71764848926989</v>
      </c>
      <c r="AL220" s="414"/>
      <c r="AN220" s="423">
        <f t="shared" si="78"/>
        <v>433.55061999999998</v>
      </c>
      <c r="AO220" s="423">
        <f t="shared" si="79"/>
        <v>389.05061999999998</v>
      </c>
      <c r="AP220" s="277">
        <f t="shared" si="80"/>
        <v>426.79738390395744</v>
      </c>
      <c r="AQ220" s="277">
        <f t="shared" si="81"/>
        <v>380.51532772833241</v>
      </c>
    </row>
    <row r="221" spans="1:45" s="417" customFormat="1" ht="78">
      <c r="A221" s="701"/>
      <c r="B221" s="22" t="s">
        <v>211</v>
      </c>
      <c r="C221" s="163" t="s">
        <v>603</v>
      </c>
      <c r="D221" s="351">
        <v>400</v>
      </c>
      <c r="E221" s="15" t="s">
        <v>15</v>
      </c>
      <c r="F221" s="318">
        <v>1</v>
      </c>
      <c r="G221" s="318"/>
      <c r="H221" s="141"/>
      <c r="I221" s="141"/>
      <c r="J221" s="141"/>
      <c r="K221" s="141"/>
      <c r="L221" s="318">
        <v>1</v>
      </c>
      <c r="M221" s="50"/>
      <c r="N221" s="50"/>
      <c r="O221" s="141"/>
      <c r="P221" s="318">
        <v>1</v>
      </c>
      <c r="Q221" s="50"/>
      <c r="R221" s="310"/>
      <c r="S221" s="141"/>
      <c r="T221" s="50" t="s">
        <v>429</v>
      </c>
      <c r="U221" s="50"/>
      <c r="V221" s="50"/>
      <c r="W221" s="336">
        <f t="shared" si="77"/>
        <v>716.82197999999994</v>
      </c>
      <c r="X221" s="49">
        <v>442.49</v>
      </c>
      <c r="Y221" s="49"/>
      <c r="Z221" s="49">
        <v>133.63198</v>
      </c>
      <c r="AA221" s="49">
        <v>125.8</v>
      </c>
      <c r="AB221" s="49">
        <v>6</v>
      </c>
      <c r="AC221" s="49">
        <v>21.8</v>
      </c>
      <c r="AD221" s="49">
        <v>95.3</v>
      </c>
      <c r="AE221" s="49">
        <v>2.7</v>
      </c>
      <c r="AF221" s="49"/>
      <c r="AG221" s="49">
        <v>14.9</v>
      </c>
      <c r="AH221" s="49">
        <v>14.9</v>
      </c>
      <c r="AI221" s="49"/>
      <c r="AJ221" s="49"/>
      <c r="AK221" s="336">
        <v>918.80995375124235</v>
      </c>
      <c r="AL221" s="414"/>
      <c r="AN221" s="417">
        <f t="shared" si="78"/>
        <v>716.82197999999994</v>
      </c>
      <c r="AO221" s="417">
        <f t="shared" si="79"/>
        <v>576.12198000000001</v>
      </c>
      <c r="AP221" s="318">
        <f t="shared" si="80"/>
        <v>705.65634478588652</v>
      </c>
      <c r="AQ221" s="318">
        <f t="shared" si="81"/>
        <v>563.48257209099359</v>
      </c>
    </row>
    <row r="222" spans="1:45" s="417" customFormat="1" ht="187.2" customHeight="1">
      <c r="A222" s="701"/>
      <c r="B222" s="22" t="s">
        <v>212</v>
      </c>
      <c r="C222" s="100" t="s">
        <v>617</v>
      </c>
      <c r="D222" s="351">
        <v>217</v>
      </c>
      <c r="E222" s="15" t="s">
        <v>15</v>
      </c>
      <c r="F222" s="318">
        <v>1</v>
      </c>
      <c r="G222" s="318"/>
      <c r="H222" s="141"/>
      <c r="I222" s="141">
        <v>0.5</v>
      </c>
      <c r="J222" s="141"/>
      <c r="K222" s="141"/>
      <c r="L222" s="318">
        <v>1</v>
      </c>
      <c r="M222" s="50"/>
      <c r="N222" s="50"/>
      <c r="O222" s="141">
        <v>0.5</v>
      </c>
      <c r="P222" s="318">
        <v>1</v>
      </c>
      <c r="Q222" s="50"/>
      <c r="R222" s="310"/>
      <c r="S222" s="141">
        <v>1</v>
      </c>
      <c r="T222" s="50" t="s">
        <v>429</v>
      </c>
      <c r="U222" s="50"/>
      <c r="V222" s="50"/>
      <c r="W222" s="336">
        <f t="shared" si="77"/>
        <v>1037.49352</v>
      </c>
      <c r="X222" s="49">
        <v>654.41999999999996</v>
      </c>
      <c r="Y222" s="49">
        <v>98.34</v>
      </c>
      <c r="Z222" s="49">
        <v>227.33351999999999</v>
      </c>
      <c r="AA222" s="49">
        <v>44</v>
      </c>
      <c r="AB222" s="49">
        <v>6</v>
      </c>
      <c r="AC222" s="49">
        <v>34.9</v>
      </c>
      <c r="AD222" s="49"/>
      <c r="AE222" s="49">
        <v>3.1</v>
      </c>
      <c r="AF222" s="49"/>
      <c r="AG222" s="49">
        <v>13.4</v>
      </c>
      <c r="AH222" s="49">
        <v>13.4</v>
      </c>
      <c r="AI222" s="49"/>
      <c r="AJ222" s="49"/>
      <c r="AK222" s="336">
        <v>1329.8411596257326</v>
      </c>
      <c r="AL222" s="414"/>
      <c r="AN222" s="417">
        <f t="shared" si="78"/>
        <v>1037.49352</v>
      </c>
      <c r="AO222" s="417">
        <f t="shared" si="79"/>
        <v>980.09352000000001</v>
      </c>
      <c r="AP222" s="318">
        <f t="shared" si="80"/>
        <v>1021.3329187565414</v>
      </c>
      <c r="AQ222" s="318">
        <f t="shared" si="81"/>
        <v>958.59147317954387</v>
      </c>
    </row>
    <row r="223" spans="1:45" s="417" customFormat="1" ht="62.4">
      <c r="A223" s="701"/>
      <c r="B223" s="22" t="s">
        <v>213</v>
      </c>
      <c r="C223" s="71" t="s">
        <v>618</v>
      </c>
      <c r="D223" s="351">
        <v>263</v>
      </c>
      <c r="E223" s="15" t="s">
        <v>15</v>
      </c>
      <c r="F223" s="318">
        <v>1</v>
      </c>
      <c r="G223" s="318"/>
      <c r="H223" s="141"/>
      <c r="I223" s="141">
        <v>0.5</v>
      </c>
      <c r="J223" s="141"/>
      <c r="K223" s="141"/>
      <c r="L223" s="318">
        <v>1</v>
      </c>
      <c r="M223" s="50"/>
      <c r="N223" s="50"/>
      <c r="O223" s="141"/>
      <c r="P223" s="318">
        <v>1</v>
      </c>
      <c r="Q223" s="50"/>
      <c r="R223" s="310"/>
      <c r="S223" s="141"/>
      <c r="T223" s="50" t="s">
        <v>429</v>
      </c>
      <c r="U223" s="50"/>
      <c r="V223" s="50"/>
      <c r="W223" s="336">
        <f t="shared" si="77"/>
        <v>742.24427999999989</v>
      </c>
      <c r="X223" s="49">
        <v>531.14</v>
      </c>
      <c r="Y223" s="49"/>
      <c r="Z223" s="49">
        <v>160.40428</v>
      </c>
      <c r="AA223" s="49">
        <v>40.4</v>
      </c>
      <c r="AB223" s="49">
        <v>6</v>
      </c>
      <c r="AC223" s="49">
        <v>31.4</v>
      </c>
      <c r="AD223" s="49"/>
      <c r="AE223" s="49">
        <v>3</v>
      </c>
      <c r="AF223" s="49"/>
      <c r="AG223" s="49">
        <v>10.3</v>
      </c>
      <c r="AH223" s="49">
        <v>10.3</v>
      </c>
      <c r="AI223" s="49"/>
      <c r="AJ223" s="49"/>
      <c r="AK223" s="336">
        <v>951.39581598617292</v>
      </c>
      <c r="AL223" s="414"/>
      <c r="AN223" s="417">
        <f t="shared" si="78"/>
        <v>742.24427999999989</v>
      </c>
      <c r="AO223" s="417">
        <f t="shared" si="79"/>
        <v>691.54427999999996</v>
      </c>
      <c r="AP223" s="318">
        <f t="shared" si="80"/>
        <v>730.68265228562336</v>
      </c>
      <c r="AQ223" s="318">
        <f t="shared" si="81"/>
        <v>676.37264873875188</v>
      </c>
    </row>
    <row r="224" spans="1:45" s="417" customFormat="1" ht="109.2">
      <c r="A224" s="701"/>
      <c r="B224" s="22" t="s">
        <v>214</v>
      </c>
      <c r="C224" s="71" t="s">
        <v>619</v>
      </c>
      <c r="D224" s="351">
        <v>1184</v>
      </c>
      <c r="E224" s="15" t="s">
        <v>15</v>
      </c>
      <c r="F224" s="318">
        <v>1</v>
      </c>
      <c r="G224" s="318">
        <v>1</v>
      </c>
      <c r="H224" s="141"/>
      <c r="I224" s="141">
        <v>1</v>
      </c>
      <c r="J224" s="141"/>
      <c r="K224" s="141"/>
      <c r="L224" s="318">
        <v>1</v>
      </c>
      <c r="M224" s="50"/>
      <c r="N224" s="50"/>
      <c r="O224" s="141">
        <v>1</v>
      </c>
      <c r="P224" s="318">
        <v>1</v>
      </c>
      <c r="Q224" s="50"/>
      <c r="R224" s="310"/>
      <c r="S224" s="141">
        <v>1</v>
      </c>
      <c r="T224" s="50" t="s">
        <v>429</v>
      </c>
      <c r="U224" s="50"/>
      <c r="V224" s="50"/>
      <c r="W224" s="336">
        <f t="shared" si="77"/>
        <v>785.96572000000003</v>
      </c>
      <c r="X224" s="49">
        <v>374.87</v>
      </c>
      <c r="Y224" s="49">
        <v>198.99</v>
      </c>
      <c r="Z224" s="49">
        <v>173.30572000000001</v>
      </c>
      <c r="AA224" s="49">
        <v>21.599999999999998</v>
      </c>
      <c r="AB224" s="49">
        <v>6</v>
      </c>
      <c r="AC224" s="49">
        <v>10.4</v>
      </c>
      <c r="AD224" s="49"/>
      <c r="AE224" s="49">
        <v>5.2</v>
      </c>
      <c r="AF224" s="49"/>
      <c r="AG224" s="49">
        <v>17.2</v>
      </c>
      <c r="AH224" s="49">
        <v>17.2</v>
      </c>
      <c r="AI224" s="49"/>
      <c r="AJ224" s="49"/>
      <c r="AK224" s="336">
        <v>1007.4371977869066</v>
      </c>
      <c r="AL224" s="414"/>
      <c r="AN224" s="417">
        <f t="shared" si="78"/>
        <v>785.96572000000003</v>
      </c>
      <c r="AO224" s="417">
        <f t="shared" si="79"/>
        <v>747.16571999999996</v>
      </c>
      <c r="AP224" s="318">
        <f t="shared" si="80"/>
        <v>773.72306175964025</v>
      </c>
      <c r="AQ224" s="318">
        <f t="shared" si="81"/>
        <v>730.77382273076807</v>
      </c>
    </row>
    <row r="225" spans="1:43" s="417" customFormat="1" ht="62.4">
      <c r="A225" s="701"/>
      <c r="B225" s="22" t="s">
        <v>215</v>
      </c>
      <c r="C225" s="71" t="s">
        <v>605</v>
      </c>
      <c r="D225" s="351">
        <v>530</v>
      </c>
      <c r="E225" s="15" t="s">
        <v>15</v>
      </c>
      <c r="F225" s="318">
        <v>1</v>
      </c>
      <c r="G225" s="318"/>
      <c r="H225" s="141"/>
      <c r="I225" s="141">
        <v>0.5</v>
      </c>
      <c r="J225" s="141"/>
      <c r="K225" s="141"/>
      <c r="L225" s="318">
        <v>1</v>
      </c>
      <c r="M225" s="50"/>
      <c r="N225" s="50"/>
      <c r="O225" s="141">
        <v>0.5</v>
      </c>
      <c r="P225" s="318">
        <v>1</v>
      </c>
      <c r="Q225" s="50"/>
      <c r="R225" s="310"/>
      <c r="S225" s="141">
        <v>1</v>
      </c>
      <c r="T225" s="50" t="s">
        <v>429</v>
      </c>
      <c r="U225" s="50"/>
      <c r="V225" s="50"/>
      <c r="W225" s="336">
        <f t="shared" si="77"/>
        <v>972.97833999999989</v>
      </c>
      <c r="X225" s="49">
        <v>622.16</v>
      </c>
      <c r="Y225" s="49">
        <v>81.510000000000005</v>
      </c>
      <c r="Z225" s="49">
        <v>212.50833999999998</v>
      </c>
      <c r="AA225" s="49">
        <v>47.4</v>
      </c>
      <c r="AB225" s="49">
        <v>6</v>
      </c>
      <c r="AC225" s="49">
        <v>35.299999999999997</v>
      </c>
      <c r="AD225" s="49"/>
      <c r="AE225" s="49">
        <v>6.1</v>
      </c>
      <c r="AF225" s="49"/>
      <c r="AG225" s="49">
        <v>9.4</v>
      </c>
      <c r="AH225" s="49">
        <v>9.4</v>
      </c>
      <c r="AI225" s="49"/>
      <c r="AJ225" s="49"/>
      <c r="AK225" s="336">
        <v>1247.1467233417711</v>
      </c>
      <c r="AL225" s="414"/>
      <c r="AN225" s="417">
        <f t="shared" si="78"/>
        <v>972.97833999999989</v>
      </c>
      <c r="AO225" s="417">
        <f t="shared" si="79"/>
        <v>916.17833999999993</v>
      </c>
      <c r="AP225" s="318">
        <f t="shared" si="80"/>
        <v>957.82266464574582</v>
      </c>
      <c r="AQ225" s="318">
        <f t="shared" si="81"/>
        <v>896.07851364611508</v>
      </c>
    </row>
    <row r="226" spans="1:43" s="417" customFormat="1" ht="78">
      <c r="A226" s="701"/>
      <c r="B226" s="22" t="s">
        <v>216</v>
      </c>
      <c r="C226" s="71" t="s">
        <v>604</v>
      </c>
      <c r="D226" s="351">
        <v>621</v>
      </c>
      <c r="E226" s="15" t="s">
        <v>15</v>
      </c>
      <c r="F226" s="318">
        <v>1</v>
      </c>
      <c r="G226" s="318"/>
      <c r="H226" s="141"/>
      <c r="I226" s="141"/>
      <c r="J226" s="141"/>
      <c r="K226" s="141"/>
      <c r="L226" s="318">
        <v>1</v>
      </c>
      <c r="M226" s="50"/>
      <c r="N226" s="50"/>
      <c r="O226" s="141"/>
      <c r="P226" s="318">
        <v>1</v>
      </c>
      <c r="Q226" s="50"/>
      <c r="R226" s="310"/>
      <c r="S226" s="141"/>
      <c r="T226" s="50" t="s">
        <v>429</v>
      </c>
      <c r="U226" s="50"/>
      <c r="V226" s="50"/>
      <c r="W226" s="336">
        <f t="shared" si="77"/>
        <v>589.00627999999995</v>
      </c>
      <c r="X226" s="49">
        <v>412.14</v>
      </c>
      <c r="Y226" s="49"/>
      <c r="Z226" s="49">
        <v>124.46628</v>
      </c>
      <c r="AA226" s="49">
        <v>35.5</v>
      </c>
      <c r="AB226" s="49">
        <v>6</v>
      </c>
      <c r="AC226" s="49">
        <v>23.6</v>
      </c>
      <c r="AD226" s="49"/>
      <c r="AE226" s="49">
        <v>5.9</v>
      </c>
      <c r="AF226" s="49"/>
      <c r="AG226" s="49">
        <v>16.899999999999999</v>
      </c>
      <c r="AH226" s="49">
        <v>16.899999999999999</v>
      </c>
      <c r="AI226" s="49"/>
      <c r="AJ226" s="49"/>
      <c r="AK226" s="336">
        <v>754.97801125739932</v>
      </c>
      <c r="AL226" s="414"/>
      <c r="AN226" s="417">
        <f t="shared" si="78"/>
        <v>589.00627999999995</v>
      </c>
      <c r="AO226" s="417">
        <f t="shared" si="79"/>
        <v>536.60627999999997</v>
      </c>
      <c r="AP226" s="318">
        <f t="shared" si="80"/>
        <v>579.83157631512984</v>
      </c>
      <c r="AQ226" s="318">
        <f t="shared" si="81"/>
        <v>524.83379796511133</v>
      </c>
    </row>
    <row r="227" spans="1:43" s="417" customFormat="1">
      <c r="A227" s="701"/>
      <c r="B227" s="22" t="s">
        <v>217</v>
      </c>
      <c r="C227" s="71" t="s">
        <v>620</v>
      </c>
      <c r="D227" s="351">
        <v>434</v>
      </c>
      <c r="E227" s="15" t="s">
        <v>15</v>
      </c>
      <c r="F227" s="318">
        <v>1</v>
      </c>
      <c r="G227" s="318"/>
      <c r="H227" s="141"/>
      <c r="I227" s="141">
        <v>0.5</v>
      </c>
      <c r="J227" s="141"/>
      <c r="K227" s="141"/>
      <c r="L227" s="318">
        <v>1</v>
      </c>
      <c r="M227" s="50"/>
      <c r="N227" s="50"/>
      <c r="O227" s="141"/>
      <c r="P227" s="318">
        <v>1</v>
      </c>
      <c r="Q227" s="50"/>
      <c r="R227" s="310"/>
      <c r="S227" s="141"/>
      <c r="T227" s="50" t="s">
        <v>429</v>
      </c>
      <c r="U227" s="50"/>
      <c r="V227" s="50"/>
      <c r="W227" s="336">
        <f t="shared" si="77"/>
        <v>563.31550000000004</v>
      </c>
      <c r="X227" s="49">
        <v>395.25</v>
      </c>
      <c r="Y227" s="49"/>
      <c r="Z227" s="49">
        <v>119.3655</v>
      </c>
      <c r="AA227" s="49">
        <v>35.700000000000003</v>
      </c>
      <c r="AB227" s="49">
        <v>6</v>
      </c>
      <c r="AC227" s="49">
        <v>24.5</v>
      </c>
      <c r="AD227" s="49"/>
      <c r="AE227" s="49">
        <v>5.2</v>
      </c>
      <c r="AF227" s="49"/>
      <c r="AG227" s="49">
        <v>13</v>
      </c>
      <c r="AH227" s="49">
        <v>13</v>
      </c>
      <c r="AI227" s="49"/>
      <c r="AJ227" s="49"/>
      <c r="AK227" s="336">
        <v>722.04801602534292</v>
      </c>
      <c r="AL227" s="414"/>
      <c r="AN227" s="417">
        <f t="shared" si="78"/>
        <v>563.31550000000004</v>
      </c>
      <c r="AO227" s="417">
        <f t="shared" si="79"/>
        <v>514.6155</v>
      </c>
      <c r="AP227" s="318">
        <f t="shared" si="80"/>
        <v>554.54097081570262</v>
      </c>
      <c r="AQ227" s="318">
        <f t="shared" si="81"/>
        <v>503.32546864102068</v>
      </c>
    </row>
    <row r="228" spans="1:43" s="417" customFormat="1" ht="62.4">
      <c r="A228" s="701"/>
      <c r="B228" s="22" t="s">
        <v>218</v>
      </c>
      <c r="C228" s="71" t="s">
        <v>621</v>
      </c>
      <c r="D228" s="351">
        <v>774</v>
      </c>
      <c r="E228" s="15" t="s">
        <v>15</v>
      </c>
      <c r="F228" s="318">
        <v>1</v>
      </c>
      <c r="G228" s="318"/>
      <c r="H228" s="141"/>
      <c r="I228" s="141">
        <v>0.5</v>
      </c>
      <c r="J228" s="141"/>
      <c r="K228" s="141"/>
      <c r="L228" s="318">
        <v>1</v>
      </c>
      <c r="M228" s="50"/>
      <c r="N228" s="50"/>
      <c r="O228" s="141"/>
      <c r="P228" s="318">
        <v>1</v>
      </c>
      <c r="Q228" s="50"/>
      <c r="R228" s="310"/>
      <c r="S228" s="141"/>
      <c r="T228" s="50" t="s">
        <v>429</v>
      </c>
      <c r="U228" s="50"/>
      <c r="V228" s="50"/>
      <c r="W228" s="336">
        <f t="shared" si="77"/>
        <v>786.4548400000001</v>
      </c>
      <c r="X228" s="49">
        <v>454.42</v>
      </c>
      <c r="Y228" s="49"/>
      <c r="Z228" s="49">
        <v>137.23483999999999</v>
      </c>
      <c r="AA228" s="49">
        <v>179.1</v>
      </c>
      <c r="AB228" s="49">
        <v>6</v>
      </c>
      <c r="AC228" s="49">
        <v>52.6</v>
      </c>
      <c r="AD228" s="49">
        <v>117.4</v>
      </c>
      <c r="AE228" s="49">
        <v>3.1</v>
      </c>
      <c r="AF228" s="49"/>
      <c r="AG228" s="49">
        <v>15.7</v>
      </c>
      <c r="AH228" s="49">
        <v>15.7</v>
      </c>
      <c r="AI228" s="49"/>
      <c r="AJ228" s="49"/>
      <c r="AK228" s="336">
        <v>1008.064143300741</v>
      </c>
      <c r="AL228" s="414"/>
      <c r="AN228" s="417">
        <f t="shared" si="78"/>
        <v>786.4548400000001</v>
      </c>
      <c r="AO228" s="417">
        <f t="shared" si="79"/>
        <v>591.65484000000004</v>
      </c>
      <c r="AP228" s="318">
        <f t="shared" si="80"/>
        <v>774.20456294262817</v>
      </c>
      <c r="AQ228" s="318">
        <f t="shared" si="81"/>
        <v>578.67466023998134</v>
      </c>
    </row>
    <row r="229" spans="1:43" s="417" customFormat="1" ht="62.4">
      <c r="A229" s="701"/>
      <c r="B229" s="22" t="s">
        <v>219</v>
      </c>
      <c r="C229" s="71" t="s">
        <v>606</v>
      </c>
      <c r="D229" s="351">
        <v>911</v>
      </c>
      <c r="E229" s="15" t="s">
        <v>95</v>
      </c>
      <c r="F229" s="318">
        <v>1</v>
      </c>
      <c r="G229" s="318">
        <v>1</v>
      </c>
      <c r="H229" s="141"/>
      <c r="I229" s="141">
        <v>0.5</v>
      </c>
      <c r="J229" s="141"/>
      <c r="K229" s="141"/>
      <c r="L229" s="318">
        <v>1</v>
      </c>
      <c r="M229" s="50">
        <v>1</v>
      </c>
      <c r="N229" s="50"/>
      <c r="O229" s="141"/>
      <c r="P229" s="318">
        <v>1</v>
      </c>
      <c r="Q229" s="50">
        <v>1</v>
      </c>
      <c r="R229" s="310"/>
      <c r="S229" s="141"/>
      <c r="T229" s="50" t="s">
        <v>429</v>
      </c>
      <c r="U229" s="50" t="s">
        <v>429</v>
      </c>
      <c r="V229" s="50"/>
      <c r="W229" s="336">
        <f t="shared" si="77"/>
        <v>1105.2048199999999</v>
      </c>
      <c r="X229" s="49">
        <v>660.91</v>
      </c>
      <c r="Y229" s="49"/>
      <c r="Z229" s="49">
        <v>199.59481999999997</v>
      </c>
      <c r="AA229" s="49">
        <v>226.10000000000002</v>
      </c>
      <c r="AB229" s="49">
        <v>6</v>
      </c>
      <c r="AC229" s="49">
        <v>209.8</v>
      </c>
      <c r="AD229" s="49"/>
      <c r="AE229" s="49">
        <v>10.3</v>
      </c>
      <c r="AF229" s="49"/>
      <c r="AG229" s="49">
        <v>18.600000000000001</v>
      </c>
      <c r="AH229" s="49">
        <v>18.600000000000001</v>
      </c>
      <c r="AI229" s="49"/>
      <c r="AJ229" s="49"/>
      <c r="AK229" s="336">
        <v>1416.6323269688942</v>
      </c>
      <c r="AL229" s="414"/>
      <c r="AN229" s="417">
        <f t="shared" si="78"/>
        <v>1105.2048199999999</v>
      </c>
      <c r="AO229" s="417">
        <f t="shared" si="79"/>
        <v>860.50481999999988</v>
      </c>
      <c r="AP229" s="318">
        <f t="shared" si="80"/>
        <v>1087.9895082471435</v>
      </c>
      <c r="AQ229" s="318">
        <f t="shared" si="81"/>
        <v>841.62640222526727</v>
      </c>
    </row>
    <row r="230" spans="1:43" s="417" customFormat="1" ht="46.8">
      <c r="A230" s="701"/>
      <c r="B230" s="22" t="s">
        <v>220</v>
      </c>
      <c r="C230" s="71" t="s">
        <v>607</v>
      </c>
      <c r="D230" s="351">
        <v>415</v>
      </c>
      <c r="E230" s="15" t="s">
        <v>15</v>
      </c>
      <c r="F230" s="318">
        <v>1</v>
      </c>
      <c r="G230" s="318"/>
      <c r="H230" s="141"/>
      <c r="I230" s="141">
        <v>0.5</v>
      </c>
      <c r="J230" s="141"/>
      <c r="K230" s="141"/>
      <c r="L230" s="318">
        <v>1</v>
      </c>
      <c r="M230" s="50"/>
      <c r="N230" s="50"/>
      <c r="O230" s="141">
        <v>0.5</v>
      </c>
      <c r="P230" s="318">
        <v>1</v>
      </c>
      <c r="Q230" s="50"/>
      <c r="R230" s="310"/>
      <c r="S230" s="141">
        <v>1</v>
      </c>
      <c r="T230" s="50" t="s">
        <v>429</v>
      </c>
      <c r="U230" s="50"/>
      <c r="V230" s="50"/>
      <c r="W230" s="336">
        <f t="shared" si="77"/>
        <v>737.27905999999996</v>
      </c>
      <c r="X230" s="49">
        <v>412.08</v>
      </c>
      <c r="Y230" s="49">
        <v>107.95</v>
      </c>
      <c r="Z230" s="49">
        <v>157.04906</v>
      </c>
      <c r="AA230" s="49">
        <v>41.9</v>
      </c>
      <c r="AB230" s="49">
        <v>6</v>
      </c>
      <c r="AC230" s="49">
        <v>30.4</v>
      </c>
      <c r="AD230" s="49"/>
      <c r="AE230" s="49">
        <v>5.5</v>
      </c>
      <c r="AF230" s="49"/>
      <c r="AG230" s="49">
        <v>18.3</v>
      </c>
      <c r="AH230" s="49">
        <v>18.3</v>
      </c>
      <c r="AI230" s="49"/>
      <c r="AJ230" s="49"/>
      <c r="AK230" s="336">
        <v>945.03148329848852</v>
      </c>
      <c r="AL230" s="414"/>
      <c r="AN230" s="417">
        <f t="shared" si="78"/>
        <v>737.27905999999996</v>
      </c>
      <c r="AO230" s="417">
        <f t="shared" si="79"/>
        <v>677.07906000000003</v>
      </c>
      <c r="AP230" s="318">
        <f t="shared" si="80"/>
        <v>725.79477343422741</v>
      </c>
      <c r="AQ230" s="318">
        <f t="shared" si="81"/>
        <v>662.2247778808096</v>
      </c>
    </row>
    <row r="231" spans="1:43" s="417" customFormat="1" ht="62.4">
      <c r="A231" s="701"/>
      <c r="B231" s="22" t="s">
        <v>178</v>
      </c>
      <c r="C231" s="71" t="s">
        <v>608</v>
      </c>
      <c r="D231" s="351">
        <v>602</v>
      </c>
      <c r="E231" s="15" t="s">
        <v>15</v>
      </c>
      <c r="F231" s="318">
        <v>1</v>
      </c>
      <c r="G231" s="318"/>
      <c r="H231" s="141"/>
      <c r="I231" s="141">
        <v>0.5</v>
      </c>
      <c r="J231" s="141"/>
      <c r="K231" s="141"/>
      <c r="L231" s="318">
        <v>1</v>
      </c>
      <c r="M231" s="50"/>
      <c r="N231" s="50"/>
      <c r="O231" s="141">
        <v>0.5</v>
      </c>
      <c r="P231" s="318">
        <v>1</v>
      </c>
      <c r="Q231" s="50"/>
      <c r="R231" s="310"/>
      <c r="S231" s="141">
        <v>1</v>
      </c>
      <c r="T231" s="50" t="s">
        <v>429</v>
      </c>
      <c r="U231" s="50"/>
      <c r="V231" s="50"/>
      <c r="W231" s="336">
        <f t="shared" si="77"/>
        <v>683.18296000000009</v>
      </c>
      <c r="X231" s="49">
        <v>380.35</v>
      </c>
      <c r="Y231" s="49">
        <v>99.13</v>
      </c>
      <c r="Z231" s="49">
        <v>144.80296000000001</v>
      </c>
      <c r="AA231" s="49">
        <v>41.2</v>
      </c>
      <c r="AB231" s="49">
        <v>6</v>
      </c>
      <c r="AC231" s="49">
        <v>30.6</v>
      </c>
      <c r="AD231" s="49"/>
      <c r="AE231" s="49">
        <v>4.5999999999999996</v>
      </c>
      <c r="AF231" s="49"/>
      <c r="AG231" s="49">
        <v>17.7</v>
      </c>
      <c r="AH231" s="49">
        <v>17.7</v>
      </c>
      <c r="AI231" s="49"/>
      <c r="AJ231" s="49"/>
      <c r="AK231" s="336">
        <v>875.69204264807422</v>
      </c>
      <c r="AL231" s="414"/>
      <c r="AN231" s="417">
        <f t="shared" si="78"/>
        <v>683.18296000000009</v>
      </c>
      <c r="AO231" s="417">
        <f t="shared" si="79"/>
        <v>624.28296</v>
      </c>
      <c r="AP231" s="318">
        <f t="shared" si="80"/>
        <v>672.54130568597043</v>
      </c>
      <c r="AQ231" s="318">
        <f t="shared" si="81"/>
        <v>610.5869594029009</v>
      </c>
    </row>
    <row r="232" spans="1:43" s="417" customFormat="1" ht="46.8">
      <c r="A232" s="701"/>
      <c r="B232" s="22" t="s">
        <v>33</v>
      </c>
      <c r="C232" s="71" t="s">
        <v>609</v>
      </c>
      <c r="D232" s="351">
        <v>535</v>
      </c>
      <c r="E232" s="15" t="s">
        <v>15</v>
      </c>
      <c r="F232" s="318">
        <v>1</v>
      </c>
      <c r="G232" s="318"/>
      <c r="H232" s="141"/>
      <c r="I232" s="141">
        <v>0.5</v>
      </c>
      <c r="J232" s="141"/>
      <c r="K232" s="141"/>
      <c r="L232" s="318">
        <v>1</v>
      </c>
      <c r="M232" s="50"/>
      <c r="N232" s="50"/>
      <c r="O232" s="141">
        <v>0.5</v>
      </c>
      <c r="P232" s="318">
        <v>1</v>
      </c>
      <c r="Q232" s="50"/>
      <c r="R232" s="310"/>
      <c r="S232" s="141">
        <v>1</v>
      </c>
      <c r="T232" s="50" t="s">
        <v>429</v>
      </c>
      <c r="U232" s="50"/>
      <c r="V232" s="50"/>
      <c r="W232" s="336">
        <f t="shared" si="77"/>
        <v>938.57061999999985</v>
      </c>
      <c r="X232" s="49">
        <v>564.78</v>
      </c>
      <c r="Y232" s="49">
        <v>94.03</v>
      </c>
      <c r="Z232" s="49">
        <v>198.96061999999998</v>
      </c>
      <c r="AA232" s="49">
        <v>70.899999999999991</v>
      </c>
      <c r="AB232" s="49">
        <v>6</v>
      </c>
      <c r="AC232" s="49">
        <v>61.1</v>
      </c>
      <c r="AD232" s="49"/>
      <c r="AE232" s="49">
        <v>3.8</v>
      </c>
      <c r="AF232" s="49"/>
      <c r="AG232" s="49">
        <v>9.9</v>
      </c>
      <c r="AH232" s="49">
        <v>9.9</v>
      </c>
      <c r="AI232" s="49"/>
      <c r="AJ232" s="49"/>
      <c r="AK232" s="336">
        <v>1203.0435059405891</v>
      </c>
      <c r="AL232" s="414"/>
      <c r="AN232" s="417">
        <f t="shared" si="78"/>
        <v>938.57061999999985</v>
      </c>
      <c r="AO232" s="417">
        <f t="shared" si="79"/>
        <v>857.77061999999989</v>
      </c>
      <c r="AP232" s="318">
        <f t="shared" si="80"/>
        <v>923.95089926319395</v>
      </c>
      <c r="AQ232" s="318">
        <f t="shared" si="81"/>
        <v>838.95218721161496</v>
      </c>
    </row>
    <row r="233" spans="1:43" s="417" customFormat="1" ht="46.8">
      <c r="A233" s="701"/>
      <c r="B233" s="22" t="s">
        <v>221</v>
      </c>
      <c r="C233" s="71" t="s">
        <v>622</v>
      </c>
      <c r="D233" s="351">
        <v>246</v>
      </c>
      <c r="E233" s="15" t="s">
        <v>15</v>
      </c>
      <c r="F233" s="318">
        <v>1</v>
      </c>
      <c r="G233" s="318"/>
      <c r="H233" s="141"/>
      <c r="I233" s="141">
        <v>0.5</v>
      </c>
      <c r="J233" s="141"/>
      <c r="K233" s="141"/>
      <c r="L233" s="318">
        <v>1</v>
      </c>
      <c r="M233" s="50"/>
      <c r="N233" s="50"/>
      <c r="O233" s="141">
        <v>0.5</v>
      </c>
      <c r="P233" s="318">
        <v>1</v>
      </c>
      <c r="Q233" s="50"/>
      <c r="R233" s="310"/>
      <c r="S233" s="141">
        <v>1</v>
      </c>
      <c r="T233" s="50" t="s">
        <v>429</v>
      </c>
      <c r="U233" s="50"/>
      <c r="V233" s="50"/>
      <c r="W233" s="336">
        <f t="shared" si="77"/>
        <v>741.28106000000002</v>
      </c>
      <c r="X233" s="49">
        <v>372.26</v>
      </c>
      <c r="Y233" s="49">
        <v>98.77</v>
      </c>
      <c r="Z233" s="49">
        <v>142.25106</v>
      </c>
      <c r="AA233" s="49">
        <v>107.7</v>
      </c>
      <c r="AB233" s="49">
        <v>6</v>
      </c>
      <c r="AC233" s="49">
        <v>81.7</v>
      </c>
      <c r="AD233" s="49"/>
      <c r="AE233" s="49">
        <v>20</v>
      </c>
      <c r="AF233" s="49"/>
      <c r="AG233" s="49">
        <v>20.3</v>
      </c>
      <c r="AH233" s="49">
        <v>20.3</v>
      </c>
      <c r="AI233" s="49"/>
      <c r="AJ233" s="49"/>
      <c r="AK233" s="336">
        <v>950.16117733341821</v>
      </c>
      <c r="AL233" s="365"/>
      <c r="AN233" s="417">
        <f t="shared" si="78"/>
        <v>741.28106000000002</v>
      </c>
      <c r="AO233" s="417">
        <f t="shared" si="79"/>
        <v>613.28106000000002</v>
      </c>
      <c r="AP233" s="318">
        <f t="shared" si="80"/>
        <v>729.73443595941012</v>
      </c>
      <c r="AQ233" s="318">
        <f t="shared" si="81"/>
        <v>599.82642756225175</v>
      </c>
    </row>
    <row r="234" spans="1:43" s="417" customFormat="1" ht="31.2">
      <c r="A234" s="701"/>
      <c r="B234" s="22" t="s">
        <v>222</v>
      </c>
      <c r="C234" s="71" t="s">
        <v>610</v>
      </c>
      <c r="D234" s="512">
        <v>260</v>
      </c>
      <c r="E234" s="15" t="s">
        <v>15</v>
      </c>
      <c r="F234" s="318">
        <v>1</v>
      </c>
      <c r="G234" s="318"/>
      <c r="H234" s="141"/>
      <c r="I234" s="141">
        <v>0.5</v>
      </c>
      <c r="J234" s="141"/>
      <c r="K234" s="141"/>
      <c r="L234" s="318">
        <v>1</v>
      </c>
      <c r="M234" s="50"/>
      <c r="N234" s="50"/>
      <c r="O234" s="141"/>
      <c r="P234" s="318">
        <v>1</v>
      </c>
      <c r="Q234" s="50"/>
      <c r="R234" s="310"/>
      <c r="S234" s="141"/>
      <c r="T234" s="50" t="s">
        <v>429</v>
      </c>
      <c r="U234" s="50"/>
      <c r="V234" s="50"/>
      <c r="W234" s="336">
        <f t="shared" si="77"/>
        <v>517.15322000000003</v>
      </c>
      <c r="X234" s="49">
        <v>355.11</v>
      </c>
      <c r="Y234" s="49"/>
      <c r="Z234" s="49">
        <v>107.24321999999999</v>
      </c>
      <c r="AA234" s="49">
        <v>43.8</v>
      </c>
      <c r="AB234" s="49">
        <v>6</v>
      </c>
      <c r="AC234" s="49">
        <v>33.799999999999997</v>
      </c>
      <c r="AD234" s="49"/>
      <c r="AE234" s="49">
        <v>4</v>
      </c>
      <c r="AF234" s="49"/>
      <c r="AG234" s="49">
        <v>11</v>
      </c>
      <c r="AH234" s="49">
        <v>11</v>
      </c>
      <c r="AI234" s="49"/>
      <c r="AJ234" s="49"/>
      <c r="AK234" s="336">
        <v>662.87800794069699</v>
      </c>
      <c r="AL234" s="365"/>
      <c r="AN234" s="417">
        <f t="shared" si="78"/>
        <v>517.15322000000003</v>
      </c>
      <c r="AO234" s="417">
        <f t="shared" si="79"/>
        <v>462.35322000000002</v>
      </c>
      <c r="AP234" s="318">
        <f t="shared" si="80"/>
        <v>509.09774128222392</v>
      </c>
      <c r="AQ234" s="318">
        <f t="shared" si="81"/>
        <v>452.20975880863472</v>
      </c>
    </row>
    <row r="235" spans="1:43" s="417" customFormat="1" ht="31.2">
      <c r="A235" s="701"/>
      <c r="B235" s="22" t="s">
        <v>223</v>
      </c>
      <c r="C235" s="71" t="s">
        <v>613</v>
      </c>
      <c r="D235" s="512">
        <v>385</v>
      </c>
      <c r="E235" s="15" t="s">
        <v>15</v>
      </c>
      <c r="F235" s="318">
        <v>1</v>
      </c>
      <c r="G235" s="318"/>
      <c r="H235" s="141"/>
      <c r="I235" s="141">
        <v>0.5</v>
      </c>
      <c r="J235" s="141"/>
      <c r="K235" s="141"/>
      <c r="L235" s="318">
        <v>1</v>
      </c>
      <c r="M235" s="50"/>
      <c r="N235" s="50"/>
      <c r="O235" s="141">
        <v>0.5</v>
      </c>
      <c r="P235" s="318">
        <v>1</v>
      </c>
      <c r="Q235" s="50"/>
      <c r="R235" s="310"/>
      <c r="S235" s="141">
        <v>1</v>
      </c>
      <c r="T235" s="50" t="s">
        <v>429</v>
      </c>
      <c r="U235" s="50"/>
      <c r="V235" s="50"/>
      <c r="W235" s="336">
        <f t="shared" si="77"/>
        <v>980.22580924800002</v>
      </c>
      <c r="X235" s="49">
        <v>563.67902400000003</v>
      </c>
      <c r="Y235" s="49">
        <v>98.86</v>
      </c>
      <c r="Z235" s="49">
        <v>200.08678524800001</v>
      </c>
      <c r="AA235" s="49">
        <v>109.7</v>
      </c>
      <c r="AB235" s="49">
        <v>6</v>
      </c>
      <c r="AC235" s="49">
        <v>25.1</v>
      </c>
      <c r="AD235" s="49">
        <v>75.900000000000006</v>
      </c>
      <c r="AE235" s="49">
        <v>2.7</v>
      </c>
      <c r="AF235" s="49"/>
      <c r="AG235" s="49">
        <v>7.9</v>
      </c>
      <c r="AH235" s="49">
        <v>7.9</v>
      </c>
      <c r="AI235" s="49"/>
      <c r="AJ235" s="49"/>
      <c r="AK235" s="336">
        <v>1256.4364034441705</v>
      </c>
      <c r="AL235" s="365"/>
      <c r="AN235" s="417">
        <f t="shared" si="78"/>
        <v>980.22580924800002</v>
      </c>
      <c r="AO235" s="417">
        <f t="shared" si="79"/>
        <v>862.625809248</v>
      </c>
      <c r="AP235" s="318">
        <f t="shared" si="80"/>
        <v>964.95724310620528</v>
      </c>
      <c r="AQ235" s="318">
        <f t="shared" si="81"/>
        <v>843.70085957688661</v>
      </c>
    </row>
    <row r="236" spans="1:43" s="417" customFormat="1" ht="78">
      <c r="A236" s="701"/>
      <c r="B236" s="22" t="s">
        <v>224</v>
      </c>
      <c r="C236" s="71" t="s">
        <v>623</v>
      </c>
      <c r="D236" s="351">
        <v>105</v>
      </c>
      <c r="E236" s="15" t="s">
        <v>15</v>
      </c>
      <c r="F236" s="318">
        <v>1</v>
      </c>
      <c r="G236" s="318"/>
      <c r="H236" s="141"/>
      <c r="I236" s="141">
        <v>0.5</v>
      </c>
      <c r="J236" s="141"/>
      <c r="K236" s="141"/>
      <c r="L236" s="318">
        <v>1</v>
      </c>
      <c r="M236" s="50"/>
      <c r="N236" s="50"/>
      <c r="O236" s="141"/>
      <c r="P236" s="318">
        <v>1</v>
      </c>
      <c r="Q236" s="50"/>
      <c r="R236" s="310"/>
      <c r="S236" s="141"/>
      <c r="T236" s="50" t="s">
        <v>429</v>
      </c>
      <c r="U236" s="50"/>
      <c r="V236" s="50"/>
      <c r="W236" s="336">
        <f t="shared" si="77"/>
        <v>608.19514000000004</v>
      </c>
      <c r="X236" s="49">
        <v>402.07</v>
      </c>
      <c r="Y236" s="49"/>
      <c r="Z236" s="49">
        <v>121.42514</v>
      </c>
      <c r="AA236" s="49">
        <v>80.100000000000009</v>
      </c>
      <c r="AB236" s="49">
        <v>6</v>
      </c>
      <c r="AC236" s="49">
        <v>14</v>
      </c>
      <c r="AD236" s="49">
        <v>56.7</v>
      </c>
      <c r="AE236" s="49">
        <v>3.4</v>
      </c>
      <c r="AF236" s="49"/>
      <c r="AG236" s="49">
        <v>4.5999999999999996</v>
      </c>
      <c r="AH236" s="49">
        <v>4.5999999999999996</v>
      </c>
      <c r="AI236" s="49"/>
      <c r="AJ236" s="49"/>
      <c r="AK236" s="336">
        <v>779.57395845357655</v>
      </c>
      <c r="AL236" s="365"/>
      <c r="AN236" s="417">
        <f t="shared" si="78"/>
        <v>608.19514000000004</v>
      </c>
      <c r="AO236" s="417">
        <f t="shared" si="79"/>
        <v>523.49513999999999</v>
      </c>
      <c r="AP236" s="318">
        <f t="shared" si="80"/>
        <v>598.72153949428366</v>
      </c>
      <c r="AQ236" s="318">
        <f t="shared" si="81"/>
        <v>512.01030025678733</v>
      </c>
    </row>
    <row r="237" spans="1:43" s="417" customFormat="1" ht="78">
      <c r="A237" s="701"/>
      <c r="B237" s="22" t="s">
        <v>225</v>
      </c>
      <c r="C237" s="71" t="s">
        <v>624</v>
      </c>
      <c r="D237" s="351">
        <v>344</v>
      </c>
      <c r="E237" s="15" t="s">
        <v>15</v>
      </c>
      <c r="F237" s="318">
        <v>1</v>
      </c>
      <c r="G237" s="318"/>
      <c r="H237" s="141"/>
      <c r="I237" s="141">
        <v>0.5</v>
      </c>
      <c r="J237" s="141"/>
      <c r="K237" s="141"/>
      <c r="L237" s="318">
        <v>1</v>
      </c>
      <c r="M237" s="50"/>
      <c r="N237" s="50"/>
      <c r="O237" s="141">
        <v>0.5</v>
      </c>
      <c r="P237" s="318">
        <v>1</v>
      </c>
      <c r="Q237" s="50"/>
      <c r="R237" s="310"/>
      <c r="S237" s="141">
        <v>1</v>
      </c>
      <c r="T237" s="50" t="s">
        <v>429</v>
      </c>
      <c r="U237" s="50"/>
      <c r="V237" s="50"/>
      <c r="W237" s="336">
        <f t="shared" si="77"/>
        <v>718.21691999999996</v>
      </c>
      <c r="X237" s="49">
        <v>413.47</v>
      </c>
      <c r="Y237" s="49">
        <v>95.99</v>
      </c>
      <c r="Z237" s="49">
        <v>153.85692</v>
      </c>
      <c r="AA237" s="49">
        <v>38.599999999999994</v>
      </c>
      <c r="AB237" s="49">
        <v>6</v>
      </c>
      <c r="AC237" s="49">
        <v>26.3</v>
      </c>
      <c r="AD237" s="49"/>
      <c r="AE237" s="49">
        <v>6.3</v>
      </c>
      <c r="AF237" s="49"/>
      <c r="AG237" s="49">
        <v>16.3</v>
      </c>
      <c r="AH237" s="49">
        <v>16.3</v>
      </c>
      <c r="AI237" s="49"/>
      <c r="AJ237" s="49"/>
      <c r="AK237" s="336">
        <v>920.59796359559141</v>
      </c>
      <c r="AL237" s="365"/>
      <c r="AN237" s="417">
        <f t="shared" si="78"/>
        <v>718.21691999999996</v>
      </c>
      <c r="AO237" s="417">
        <f t="shared" si="79"/>
        <v>663.31691999999998</v>
      </c>
      <c r="AP237" s="318">
        <f t="shared" si="80"/>
        <v>707.02955639080358</v>
      </c>
      <c r="AQ237" s="318">
        <f t="shared" si="81"/>
        <v>648.76456231209204</v>
      </c>
    </row>
    <row r="238" spans="1:43" s="417" customFormat="1" ht="46.8">
      <c r="A238" s="701"/>
      <c r="B238" s="22" t="s">
        <v>226</v>
      </c>
      <c r="C238" s="71" t="s">
        <v>625</v>
      </c>
      <c r="D238" s="351">
        <v>710</v>
      </c>
      <c r="E238" s="15" t="s">
        <v>13</v>
      </c>
      <c r="F238" s="318">
        <v>1</v>
      </c>
      <c r="G238" s="318"/>
      <c r="H238" s="141"/>
      <c r="I238" s="141">
        <v>0.5</v>
      </c>
      <c r="J238" s="141"/>
      <c r="K238" s="141"/>
      <c r="L238" s="318">
        <v>1</v>
      </c>
      <c r="M238" s="50"/>
      <c r="N238" s="50"/>
      <c r="O238" s="141"/>
      <c r="P238" s="318"/>
      <c r="Q238" s="50"/>
      <c r="R238" s="310"/>
      <c r="S238" s="141"/>
      <c r="T238" s="50" t="s">
        <v>430</v>
      </c>
      <c r="U238" s="50"/>
      <c r="V238" s="50"/>
      <c r="W238" s="336">
        <f t="shared" si="77"/>
        <v>578.14744000000007</v>
      </c>
      <c r="X238" s="49">
        <v>257.3</v>
      </c>
      <c r="Y238" s="49">
        <v>48.42</v>
      </c>
      <c r="Z238" s="49">
        <v>92.32744000000001</v>
      </c>
      <c r="AA238" s="49">
        <v>166.9</v>
      </c>
      <c r="AB238" s="49">
        <v>6</v>
      </c>
      <c r="AC238" s="49">
        <v>36.799999999999997</v>
      </c>
      <c r="AD238" s="49">
        <v>121</v>
      </c>
      <c r="AE238" s="49">
        <v>3.1</v>
      </c>
      <c r="AF238" s="49"/>
      <c r="AG238" s="49">
        <v>13.2</v>
      </c>
      <c r="AH238" s="49">
        <v>13.2</v>
      </c>
      <c r="AI238" s="49"/>
      <c r="AJ238" s="49"/>
      <c r="AK238" s="336">
        <v>741.05933890001427</v>
      </c>
      <c r="AL238" s="365" t="s">
        <v>961</v>
      </c>
      <c r="AN238" s="417">
        <f t="shared" si="78"/>
        <v>578.14744000000007</v>
      </c>
      <c r="AO238" s="417">
        <f t="shared" si="79"/>
        <v>398.04744000000005</v>
      </c>
      <c r="AP238" s="318">
        <f t="shared" si="80"/>
        <v>569.14187990959442</v>
      </c>
      <c r="AQ238" s="318">
        <f t="shared" si="81"/>
        <v>389.31476855896989</v>
      </c>
    </row>
    <row r="239" spans="1:43" s="423" customFormat="1" ht="124.8">
      <c r="A239" s="701"/>
      <c r="B239" s="403" t="s">
        <v>227</v>
      </c>
      <c r="C239" s="88" t="s">
        <v>611</v>
      </c>
      <c r="D239" s="351">
        <v>800</v>
      </c>
      <c r="E239" s="16" t="s">
        <v>15</v>
      </c>
      <c r="F239" s="277">
        <v>1</v>
      </c>
      <c r="G239" s="277">
        <v>1</v>
      </c>
      <c r="H239" s="47"/>
      <c r="I239" s="47">
        <v>0.5</v>
      </c>
      <c r="J239" s="47"/>
      <c r="K239" s="47"/>
      <c r="L239" s="277">
        <v>1</v>
      </c>
      <c r="M239" s="56">
        <v>1</v>
      </c>
      <c r="N239" s="56"/>
      <c r="O239" s="47">
        <v>0.5</v>
      </c>
      <c r="P239" s="277">
        <v>1</v>
      </c>
      <c r="Q239" s="56">
        <v>1</v>
      </c>
      <c r="R239" s="72"/>
      <c r="S239" s="47">
        <v>1</v>
      </c>
      <c r="T239" s="56" t="s">
        <v>429</v>
      </c>
      <c r="U239" s="56" t="s">
        <v>429</v>
      </c>
      <c r="V239" s="56"/>
      <c r="W239" s="345">
        <f t="shared" si="77"/>
        <v>1287.09806</v>
      </c>
      <c r="X239" s="54">
        <v>756.39</v>
      </c>
      <c r="Y239" s="54">
        <v>98.14</v>
      </c>
      <c r="Z239" s="54">
        <v>258.06806</v>
      </c>
      <c r="AA239" s="54">
        <v>148.30000000000001</v>
      </c>
      <c r="AB239" s="54">
        <v>6</v>
      </c>
      <c r="AC239" s="54">
        <v>42.1</v>
      </c>
      <c r="AD239" s="54"/>
      <c r="AE239" s="54">
        <v>100.2</v>
      </c>
      <c r="AF239" s="54"/>
      <c r="AG239" s="54">
        <v>26.200000000000003</v>
      </c>
      <c r="AH239" s="54">
        <v>21.8</v>
      </c>
      <c r="AI239" s="54"/>
      <c r="AJ239" s="54">
        <v>4.4000000000000004</v>
      </c>
      <c r="AK239" s="345">
        <v>1649.7799202277724</v>
      </c>
      <c r="AL239" s="365"/>
      <c r="AN239" s="423">
        <f t="shared" si="78"/>
        <v>1287.09806</v>
      </c>
      <c r="AO239" s="423">
        <f t="shared" si="79"/>
        <v>1112.59806</v>
      </c>
      <c r="AP239" s="277">
        <f t="shared" si="80"/>
        <v>1267.0494735674897</v>
      </c>
      <c r="AQ239" s="277">
        <f t="shared" si="81"/>
        <v>1088.1890264840263</v>
      </c>
    </row>
    <row r="240" spans="1:43" s="417" customFormat="1" ht="62.4">
      <c r="A240" s="701"/>
      <c r="B240" s="22" t="s">
        <v>228</v>
      </c>
      <c r="C240" s="71" t="s">
        <v>626</v>
      </c>
      <c r="D240" s="351">
        <v>315</v>
      </c>
      <c r="E240" s="15" t="s">
        <v>15</v>
      </c>
      <c r="F240" s="318">
        <v>1</v>
      </c>
      <c r="G240" s="318"/>
      <c r="H240" s="141"/>
      <c r="I240" s="141">
        <v>0.5</v>
      </c>
      <c r="J240" s="141"/>
      <c r="K240" s="141"/>
      <c r="L240" s="318">
        <v>0.25</v>
      </c>
      <c r="M240" s="50"/>
      <c r="N240" s="50"/>
      <c r="O240" s="141">
        <v>0.5</v>
      </c>
      <c r="P240" s="318"/>
      <c r="Q240" s="50"/>
      <c r="R240" s="310"/>
      <c r="S240" s="141">
        <v>1</v>
      </c>
      <c r="T240" s="50" t="s">
        <v>430</v>
      </c>
      <c r="U240" s="50"/>
      <c r="V240" s="50"/>
      <c r="W240" s="336">
        <f t="shared" si="77"/>
        <v>309.72602000000001</v>
      </c>
      <c r="X240" s="49">
        <v>81.69</v>
      </c>
      <c r="Y240" s="49">
        <v>99.82</v>
      </c>
      <c r="Z240" s="49">
        <v>54.816019999999995</v>
      </c>
      <c r="AA240" s="49">
        <v>65.3</v>
      </c>
      <c r="AB240" s="49">
        <v>5.4</v>
      </c>
      <c r="AC240" s="49">
        <v>55.3</v>
      </c>
      <c r="AD240" s="49"/>
      <c r="AE240" s="49">
        <v>4.5999999999999996</v>
      </c>
      <c r="AF240" s="49"/>
      <c r="AG240" s="49">
        <v>8.1</v>
      </c>
      <c r="AH240" s="49">
        <v>8.1</v>
      </c>
      <c r="AI240" s="49"/>
      <c r="AJ240" s="49"/>
      <c r="AK240" s="336">
        <v>397.00142859982668</v>
      </c>
      <c r="AL240" s="365" t="s">
        <v>962</v>
      </c>
      <c r="AN240" s="417">
        <f t="shared" si="78"/>
        <v>309.72602000000001</v>
      </c>
      <c r="AO240" s="417">
        <f t="shared" si="79"/>
        <v>236.32601999999997</v>
      </c>
      <c r="AP240" s="318">
        <f t="shared" si="80"/>
        <v>304.90154774310969</v>
      </c>
      <c r="AQ240" s="318">
        <f t="shared" si="81"/>
        <v>231.14131768002949</v>
      </c>
    </row>
    <row r="241" spans="1:45" s="417" customFormat="1" ht="62.4">
      <c r="A241" s="701"/>
      <c r="B241" s="22" t="s">
        <v>229</v>
      </c>
      <c r="C241" s="71" t="s">
        <v>612</v>
      </c>
      <c r="D241" s="351">
        <v>441</v>
      </c>
      <c r="E241" s="15" t="s">
        <v>15</v>
      </c>
      <c r="F241" s="318">
        <v>1</v>
      </c>
      <c r="G241" s="318"/>
      <c r="H241" s="141"/>
      <c r="I241" s="141">
        <v>0.5</v>
      </c>
      <c r="J241" s="141"/>
      <c r="K241" s="141"/>
      <c r="L241" s="318">
        <v>1</v>
      </c>
      <c r="M241" s="50"/>
      <c r="N241" s="50"/>
      <c r="O241" s="141"/>
      <c r="P241" s="318">
        <v>1</v>
      </c>
      <c r="Q241" s="50"/>
      <c r="R241" s="310"/>
      <c r="S241" s="141"/>
      <c r="T241" s="50" t="s">
        <v>429</v>
      </c>
      <c r="U241" s="50"/>
      <c r="V241" s="50"/>
      <c r="W241" s="336">
        <f t="shared" si="77"/>
        <v>777.7412709759999</v>
      </c>
      <c r="X241" s="49">
        <v>559.24828799999989</v>
      </c>
      <c r="Y241" s="49"/>
      <c r="Z241" s="49">
        <v>168.89298297599996</v>
      </c>
      <c r="AA241" s="49">
        <v>35.4</v>
      </c>
      <c r="AB241" s="49">
        <v>6</v>
      </c>
      <c r="AC241" s="49">
        <v>23.6</v>
      </c>
      <c r="AD241" s="49"/>
      <c r="AE241" s="49">
        <v>5.8</v>
      </c>
      <c r="AF241" s="49"/>
      <c r="AG241" s="49">
        <v>14.2</v>
      </c>
      <c r="AH241" s="49">
        <v>14.2</v>
      </c>
      <c r="AI241" s="49"/>
      <c r="AJ241" s="49"/>
      <c r="AK241" s="336">
        <v>996.89524199005587</v>
      </c>
      <c r="AL241" s="365"/>
      <c r="AN241" s="417">
        <f t="shared" si="78"/>
        <v>777.7412709759999</v>
      </c>
      <c r="AO241" s="417">
        <f t="shared" si="79"/>
        <v>728.14127097599987</v>
      </c>
      <c r="AP241" s="318">
        <f t="shared" si="80"/>
        <v>765.62672152722473</v>
      </c>
      <c r="AQ241" s="318">
        <f t="shared" si="81"/>
        <v>712.16674672811757</v>
      </c>
    </row>
    <row r="242" spans="1:45" s="417" customFormat="1" ht="62.4">
      <c r="A242" s="701"/>
      <c r="B242" s="22" t="s">
        <v>230</v>
      </c>
      <c r="C242" s="71" t="s">
        <v>614</v>
      </c>
      <c r="D242" s="351">
        <v>265</v>
      </c>
      <c r="E242" s="15" t="s">
        <v>13</v>
      </c>
      <c r="F242" s="318">
        <v>1</v>
      </c>
      <c r="G242" s="318"/>
      <c r="H242" s="141"/>
      <c r="I242" s="141">
        <v>0.5</v>
      </c>
      <c r="J242" s="141"/>
      <c r="K242" s="141"/>
      <c r="L242" s="318">
        <v>1</v>
      </c>
      <c r="M242" s="50"/>
      <c r="N242" s="50"/>
      <c r="O242" s="141"/>
      <c r="P242" s="318">
        <v>1</v>
      </c>
      <c r="Q242" s="50"/>
      <c r="R242" s="310"/>
      <c r="S242" s="141"/>
      <c r="T242" s="50" t="s">
        <v>429</v>
      </c>
      <c r="U242" s="50"/>
      <c r="V242" s="50"/>
      <c r="W242" s="336">
        <f t="shared" si="77"/>
        <v>512.9556867199999</v>
      </c>
      <c r="X242" s="49">
        <v>359.25935999999996</v>
      </c>
      <c r="Y242" s="49"/>
      <c r="Z242" s="49">
        <v>108.49632671999998</v>
      </c>
      <c r="AA242" s="49">
        <v>33.200000000000003</v>
      </c>
      <c r="AB242" s="49">
        <v>6</v>
      </c>
      <c r="AC242" s="49">
        <v>22</v>
      </c>
      <c r="AD242" s="49"/>
      <c r="AE242" s="49">
        <v>5.2</v>
      </c>
      <c r="AF242" s="49"/>
      <c r="AG242" s="49">
        <v>12</v>
      </c>
      <c r="AH242" s="49">
        <v>12</v>
      </c>
      <c r="AI242" s="49"/>
      <c r="AJ242" s="49"/>
      <c r="AK242" s="336">
        <v>657.49768274633527</v>
      </c>
      <c r="AL242" s="365"/>
      <c r="AN242" s="417">
        <f t="shared" si="78"/>
        <v>512.9556867199999</v>
      </c>
      <c r="AO242" s="417">
        <f t="shared" si="79"/>
        <v>467.75568671999997</v>
      </c>
      <c r="AP242" s="318">
        <f t="shared" si="80"/>
        <v>504.96559121690086</v>
      </c>
      <c r="AQ242" s="318">
        <f t="shared" si="81"/>
        <v>457.49370205103895</v>
      </c>
    </row>
    <row r="243" spans="1:45" s="417" customFormat="1" ht="93.6">
      <c r="A243" s="701"/>
      <c r="B243" s="22" t="s">
        <v>231</v>
      </c>
      <c r="C243" s="71" t="s">
        <v>627</v>
      </c>
      <c r="D243" s="351">
        <v>424</v>
      </c>
      <c r="E243" s="15" t="s">
        <v>13</v>
      </c>
      <c r="F243" s="318">
        <v>1</v>
      </c>
      <c r="G243" s="318"/>
      <c r="H243" s="141"/>
      <c r="I243" s="141">
        <v>0.5</v>
      </c>
      <c r="J243" s="141"/>
      <c r="K243" s="141"/>
      <c r="L243" s="318">
        <v>1</v>
      </c>
      <c r="M243" s="50"/>
      <c r="N243" s="50"/>
      <c r="O243" s="141">
        <v>0.5</v>
      </c>
      <c r="P243" s="318">
        <v>1</v>
      </c>
      <c r="Q243" s="50"/>
      <c r="R243" s="310"/>
      <c r="S243" s="141">
        <v>1</v>
      </c>
      <c r="T243" s="50" t="s">
        <v>429</v>
      </c>
      <c r="U243" s="50"/>
      <c r="V243" s="50"/>
      <c r="W243" s="336">
        <f t="shared" si="77"/>
        <v>915.99865999999997</v>
      </c>
      <c r="X243" s="49">
        <v>561.29999999999995</v>
      </c>
      <c r="Y243" s="49">
        <v>98.53</v>
      </c>
      <c r="Z243" s="49">
        <v>199.26865999999998</v>
      </c>
      <c r="AA243" s="49">
        <v>45.2</v>
      </c>
      <c r="AB243" s="49">
        <v>6</v>
      </c>
      <c r="AC243" s="49">
        <v>33.200000000000003</v>
      </c>
      <c r="AD243" s="49"/>
      <c r="AE243" s="49">
        <v>6</v>
      </c>
      <c r="AF243" s="49"/>
      <c r="AG243" s="49">
        <v>11.7</v>
      </c>
      <c r="AH243" s="49">
        <v>11.7</v>
      </c>
      <c r="AI243" s="49"/>
      <c r="AJ243" s="49"/>
      <c r="AK243" s="336">
        <v>1174.1111599714061</v>
      </c>
      <c r="AL243" s="365"/>
      <c r="AN243" s="417">
        <f t="shared" si="78"/>
        <v>915.99865999999997</v>
      </c>
      <c r="AO243" s="417">
        <f t="shared" si="79"/>
        <v>859.09865999999988</v>
      </c>
      <c r="AP243" s="318">
        <f t="shared" si="80"/>
        <v>901.73053321323948</v>
      </c>
      <c r="AQ243" s="318">
        <f t="shared" si="81"/>
        <v>840.2510916468176</v>
      </c>
    </row>
    <row r="244" spans="1:45" s="417" customFormat="1" ht="62.4">
      <c r="A244" s="701"/>
      <c r="B244" s="22" t="s">
        <v>232</v>
      </c>
      <c r="C244" s="71" t="s">
        <v>615</v>
      </c>
      <c r="D244" s="351">
        <v>570</v>
      </c>
      <c r="E244" s="15" t="s">
        <v>15</v>
      </c>
      <c r="F244" s="318">
        <v>1</v>
      </c>
      <c r="G244" s="318"/>
      <c r="H244" s="141"/>
      <c r="I244" s="141">
        <v>0.5</v>
      </c>
      <c r="J244" s="141"/>
      <c r="K244" s="141"/>
      <c r="L244" s="318">
        <v>1</v>
      </c>
      <c r="M244" s="50"/>
      <c r="N244" s="50"/>
      <c r="O244" s="141"/>
      <c r="P244" s="318">
        <v>1</v>
      </c>
      <c r="Q244" s="50"/>
      <c r="R244" s="310"/>
      <c r="S244" s="141"/>
      <c r="T244" s="50" t="s">
        <v>429</v>
      </c>
      <c r="U244" s="50"/>
      <c r="V244" s="50"/>
      <c r="W244" s="336">
        <f t="shared" si="77"/>
        <v>525.73009999999999</v>
      </c>
      <c r="X244" s="49">
        <v>357.55</v>
      </c>
      <c r="Y244" s="49"/>
      <c r="Z244" s="49">
        <v>107.98009999999999</v>
      </c>
      <c r="AA244" s="49">
        <v>46.7</v>
      </c>
      <c r="AB244" s="49">
        <v>6</v>
      </c>
      <c r="AC244" s="49">
        <v>34.200000000000003</v>
      </c>
      <c r="AD244" s="49"/>
      <c r="AE244" s="49">
        <v>6.5</v>
      </c>
      <c r="AF244" s="49"/>
      <c r="AG244" s="49">
        <v>13.5</v>
      </c>
      <c r="AH244" s="49">
        <v>13.5</v>
      </c>
      <c r="AI244" s="49"/>
      <c r="AJ244" s="49"/>
      <c r="AK244" s="336">
        <v>673.87170363642599</v>
      </c>
      <c r="AL244" s="365"/>
      <c r="AN244" s="417">
        <f t="shared" si="78"/>
        <v>525.73009999999999</v>
      </c>
      <c r="AO244" s="417">
        <f t="shared" si="79"/>
        <v>465.5301</v>
      </c>
      <c r="AP244" s="318">
        <f t="shared" si="80"/>
        <v>517.54102282120118</v>
      </c>
      <c r="AQ244" s="318">
        <f t="shared" si="81"/>
        <v>455.31694196735469</v>
      </c>
    </row>
    <row r="245" spans="1:45" s="417" customFormat="1" ht="31.2">
      <c r="A245" s="701"/>
      <c r="B245" s="22" t="s">
        <v>233</v>
      </c>
      <c r="C245" s="71" t="s">
        <v>628</v>
      </c>
      <c r="D245" s="351">
        <v>451</v>
      </c>
      <c r="E245" s="15" t="s">
        <v>15</v>
      </c>
      <c r="F245" s="318">
        <v>1</v>
      </c>
      <c r="G245" s="318"/>
      <c r="H245" s="141"/>
      <c r="I245" s="141">
        <v>0.5</v>
      </c>
      <c r="J245" s="141"/>
      <c r="K245" s="141"/>
      <c r="L245" s="318">
        <v>1</v>
      </c>
      <c r="M245" s="50"/>
      <c r="N245" s="50"/>
      <c r="O245" s="141">
        <v>0.5</v>
      </c>
      <c r="P245" s="318">
        <v>1</v>
      </c>
      <c r="Q245" s="50"/>
      <c r="R245" s="310"/>
      <c r="S245" s="141">
        <v>1</v>
      </c>
      <c r="T245" s="50" t="s">
        <v>429</v>
      </c>
      <c r="U245" s="50"/>
      <c r="V245" s="50"/>
      <c r="W245" s="336">
        <f t="shared" si="77"/>
        <v>658.53279999999995</v>
      </c>
      <c r="X245" s="49">
        <v>357.92</v>
      </c>
      <c r="Y245" s="49">
        <v>98.48</v>
      </c>
      <c r="Z245" s="49">
        <v>137.83280000000002</v>
      </c>
      <c r="AA245" s="49">
        <v>49.9</v>
      </c>
      <c r="AB245" s="49">
        <v>6</v>
      </c>
      <c r="AC245" s="49">
        <v>38.4</v>
      </c>
      <c r="AD245" s="49"/>
      <c r="AE245" s="49">
        <v>5.5</v>
      </c>
      <c r="AF245" s="49"/>
      <c r="AG245" s="49">
        <v>14.4</v>
      </c>
      <c r="AH245" s="49">
        <v>14.4</v>
      </c>
      <c r="AI245" s="49"/>
      <c r="AJ245" s="49"/>
      <c r="AK245" s="336">
        <v>844.09589604336088</v>
      </c>
      <c r="AL245" s="365"/>
      <c r="AN245" s="417">
        <f t="shared" si="78"/>
        <v>658.53279999999995</v>
      </c>
      <c r="AO245" s="417">
        <f t="shared" si="79"/>
        <v>594.2328</v>
      </c>
      <c r="AP245" s="318">
        <f t="shared" si="80"/>
        <v>648.27511088543258</v>
      </c>
      <c r="AQ245" s="318">
        <f t="shared" si="81"/>
        <v>581.19606296713926</v>
      </c>
    </row>
    <row r="246" spans="1:45" s="420" customFormat="1">
      <c r="A246" s="601">
        <v>28</v>
      </c>
      <c r="B246" s="12" t="s">
        <v>10</v>
      </c>
      <c r="C246" s="12"/>
      <c r="D246" s="3"/>
      <c r="E246" s="12"/>
      <c r="F246" s="418">
        <f>SUM(F218:F245)</f>
        <v>28</v>
      </c>
      <c r="G246" s="418">
        <f t="shared" ref="G246:AK246" si="82">SUM(G218:G245)</f>
        <v>3</v>
      </c>
      <c r="H246" s="418">
        <f t="shared" si="82"/>
        <v>0</v>
      </c>
      <c r="I246" s="418">
        <f t="shared" si="82"/>
        <v>13.5</v>
      </c>
      <c r="J246" s="418">
        <f t="shared" si="82"/>
        <v>0</v>
      </c>
      <c r="K246" s="418">
        <f t="shared" si="82"/>
        <v>0</v>
      </c>
      <c r="L246" s="418">
        <f t="shared" si="82"/>
        <v>27.25</v>
      </c>
      <c r="M246" s="418">
        <f t="shared" si="82"/>
        <v>2</v>
      </c>
      <c r="N246" s="418">
        <f t="shared" si="82"/>
        <v>0</v>
      </c>
      <c r="O246" s="418">
        <f t="shared" si="82"/>
        <v>7</v>
      </c>
      <c r="P246" s="419">
        <f t="shared" si="82"/>
        <v>26</v>
      </c>
      <c r="Q246" s="419">
        <f t="shared" si="82"/>
        <v>2</v>
      </c>
      <c r="R246" s="419">
        <f t="shared" si="82"/>
        <v>0</v>
      </c>
      <c r="S246" s="419">
        <f t="shared" si="82"/>
        <v>13</v>
      </c>
      <c r="T246" s="419">
        <f t="shared" si="82"/>
        <v>0</v>
      </c>
      <c r="U246" s="419">
        <f t="shared" si="82"/>
        <v>0</v>
      </c>
      <c r="V246" s="419">
        <f t="shared" si="82"/>
        <v>0</v>
      </c>
      <c r="W246" s="418">
        <f t="shared" si="82"/>
        <v>20423.935066944003</v>
      </c>
      <c r="X246" s="418">
        <f t="shared" si="82"/>
        <v>12432.436671999996</v>
      </c>
      <c r="Y246" s="418">
        <f t="shared" si="82"/>
        <v>1432.26</v>
      </c>
      <c r="Z246" s="418">
        <f t="shared" si="82"/>
        <v>4187.1383949440005</v>
      </c>
      <c r="AA246" s="418">
        <f t="shared" si="82"/>
        <v>1989.6000000000001</v>
      </c>
      <c r="AB246" s="418">
        <f t="shared" si="82"/>
        <v>167.4</v>
      </c>
      <c r="AC246" s="418">
        <f t="shared" si="82"/>
        <v>1101.5000000000002</v>
      </c>
      <c r="AD246" s="418">
        <f t="shared" si="82"/>
        <v>466.3</v>
      </c>
      <c r="AE246" s="418">
        <f t="shared" si="82"/>
        <v>254.4</v>
      </c>
      <c r="AF246" s="418">
        <f t="shared" si="82"/>
        <v>0</v>
      </c>
      <c r="AG246" s="418">
        <f t="shared" si="82"/>
        <v>382.49999999999994</v>
      </c>
      <c r="AH246" s="418">
        <f t="shared" si="82"/>
        <v>378.09999999999997</v>
      </c>
      <c r="AI246" s="418">
        <f t="shared" si="82"/>
        <v>0</v>
      </c>
      <c r="AJ246" s="418">
        <f t="shared" si="82"/>
        <v>4.4000000000000004</v>
      </c>
      <c r="AK246" s="418">
        <f t="shared" si="82"/>
        <v>26179.044948199262</v>
      </c>
      <c r="AL246" s="418"/>
      <c r="AN246" s="418">
        <f>SUM(AN218:AN245)</f>
        <v>20423.935066944003</v>
      </c>
      <c r="AO246" s="418">
        <f>SUM(AO218:AO245)</f>
        <v>18051.835066944001</v>
      </c>
      <c r="AP246" s="418">
        <f>'[1]Мценская ЦРБ'!$K$90</f>
        <v>20105.799999999996</v>
      </c>
      <c r="AQ246" s="418">
        <f>'[1]Мценская ЦРБ'!$K$11</f>
        <v>17655.8</v>
      </c>
      <c r="AR246" s="420">
        <f>AP246-AP218-AP219-AP220-AP221-AP222-AP223-AP224-AP225-AP226-AP227-AP228-AP229-AP230-AP231-AP232-AP233-AP234-AP235-AP236-AP237-AP238-AP239-AP240-AP241-AP242-AP243-AP244-AP245</f>
        <v>4.3200998334214091E-12</v>
      </c>
      <c r="AS246" s="420">
        <f>AQ246-AQ218-AQ219-AQ220-AQ221-AQ222-AQ223-AQ224-AQ225-AQ226-AQ227-AQ228-AQ229-AQ230-AQ231-AQ232-AQ233-AQ234-AQ235-AQ236-AQ237-AQ238-AQ239-AQ240-AQ241-AQ242-AQ243-AQ244-AQ245</f>
        <v>5.3432813729159534E-12</v>
      </c>
    </row>
    <row r="247" spans="1:45" s="417" customFormat="1" ht="78">
      <c r="A247" s="684" t="s">
        <v>234</v>
      </c>
      <c r="B247" s="313" t="s">
        <v>235</v>
      </c>
      <c r="C247" s="77" t="s">
        <v>752</v>
      </c>
      <c r="D247" s="351">
        <v>278</v>
      </c>
      <c r="E247" s="395" t="s">
        <v>15</v>
      </c>
      <c r="F247" s="412">
        <v>0.5</v>
      </c>
      <c r="G247" s="412"/>
      <c r="H247" s="412"/>
      <c r="I247" s="404">
        <v>0.25</v>
      </c>
      <c r="J247" s="404"/>
      <c r="K247" s="404"/>
      <c r="L247" s="412">
        <v>0.5</v>
      </c>
      <c r="M247" s="412"/>
      <c r="N247" s="412"/>
      <c r="O247" s="412"/>
      <c r="P247" s="407">
        <v>1</v>
      </c>
      <c r="Q247" s="407"/>
      <c r="R247" s="407"/>
      <c r="S247" s="415"/>
      <c r="T247" s="415" t="s">
        <v>429</v>
      </c>
      <c r="U247" s="415"/>
      <c r="V247" s="415"/>
      <c r="W247" s="336">
        <f t="shared" ref="W247:W269" si="83">X247+Y247+Z247+AA247+AF247+AG247</f>
        <v>292.5</v>
      </c>
      <c r="X247" s="410">
        <v>99.6</v>
      </c>
      <c r="Y247" s="410"/>
      <c r="Z247" s="410">
        <v>30.1</v>
      </c>
      <c r="AA247" s="409">
        <v>158.79999999999998</v>
      </c>
      <c r="AB247" s="405">
        <v>6.5</v>
      </c>
      <c r="AC247" s="405">
        <v>61.5</v>
      </c>
      <c r="AD247" s="405">
        <v>87.6</v>
      </c>
      <c r="AE247" s="405">
        <v>3.2</v>
      </c>
      <c r="AF247" s="405">
        <v>0</v>
      </c>
      <c r="AG247" s="409">
        <v>4</v>
      </c>
      <c r="AH247" s="405">
        <v>2</v>
      </c>
      <c r="AI247" s="405">
        <v>0</v>
      </c>
      <c r="AJ247" s="405">
        <v>2</v>
      </c>
      <c r="AK247" s="343">
        <v>423.4</v>
      </c>
      <c r="AL247" s="50"/>
      <c r="AN247" s="417">
        <f t="shared" ref="AN247:AN254" si="84">W247</f>
        <v>292.5</v>
      </c>
      <c r="AO247" s="417">
        <f t="shared" ref="AO247:AO254" si="85">X247+Y247+Z247</f>
        <v>129.69999999999999</v>
      </c>
      <c r="AP247" s="318">
        <f t="shared" ref="AP247:AP254" si="86">$AP$255*(AN247/$AN$255)</f>
        <v>350.24536370564823</v>
      </c>
      <c r="AQ247" s="318">
        <f t="shared" ref="AQ247:AQ254" si="87">$AQ$255*(AO247/$AO$255)</f>
        <v>158.01284350096179</v>
      </c>
    </row>
    <row r="248" spans="1:45" s="417" customFormat="1" ht="78" customHeight="1">
      <c r="A248" s="684"/>
      <c r="B248" s="313" t="s">
        <v>236</v>
      </c>
      <c r="C248" s="77" t="s">
        <v>753</v>
      </c>
      <c r="D248" s="351">
        <v>264</v>
      </c>
      <c r="E248" s="395" t="s">
        <v>15</v>
      </c>
      <c r="F248" s="412">
        <v>1</v>
      </c>
      <c r="G248" s="412"/>
      <c r="H248" s="412"/>
      <c r="I248" s="404">
        <v>0.25</v>
      </c>
      <c r="J248" s="404"/>
      <c r="K248" s="404"/>
      <c r="L248" s="412">
        <v>1</v>
      </c>
      <c r="M248" s="412"/>
      <c r="N248" s="412"/>
      <c r="O248" s="412"/>
      <c r="P248" s="407">
        <v>1</v>
      </c>
      <c r="Q248" s="407"/>
      <c r="R248" s="407"/>
      <c r="S248" s="415"/>
      <c r="T248" s="415" t="s">
        <v>429</v>
      </c>
      <c r="U248" s="415"/>
      <c r="V248" s="415"/>
      <c r="W248" s="336">
        <f t="shared" si="83"/>
        <v>563.20000000000005</v>
      </c>
      <c r="X248" s="410">
        <v>357.7</v>
      </c>
      <c r="Y248" s="410"/>
      <c r="Z248" s="410">
        <v>108</v>
      </c>
      <c r="AA248" s="409">
        <v>82.4</v>
      </c>
      <c r="AB248" s="405">
        <v>6.5</v>
      </c>
      <c r="AC248" s="405">
        <v>70.5</v>
      </c>
      <c r="AD248" s="405">
        <v>0</v>
      </c>
      <c r="AE248" s="405">
        <v>5.4</v>
      </c>
      <c r="AF248" s="405">
        <v>0</v>
      </c>
      <c r="AG248" s="409">
        <v>15.1</v>
      </c>
      <c r="AH248" s="405">
        <v>12</v>
      </c>
      <c r="AI248" s="405">
        <v>0</v>
      </c>
      <c r="AJ248" s="405">
        <v>3.1</v>
      </c>
      <c r="AK248" s="332">
        <v>917.4</v>
      </c>
      <c r="AL248" s="50"/>
      <c r="AN248" s="417">
        <f t="shared" si="84"/>
        <v>563.20000000000005</v>
      </c>
      <c r="AO248" s="417">
        <f t="shared" si="85"/>
        <v>465.7</v>
      </c>
      <c r="AP248" s="318">
        <f t="shared" si="86"/>
        <v>674.3869703898157</v>
      </c>
      <c r="AQ248" s="318">
        <f t="shared" si="87"/>
        <v>567.35991687276726</v>
      </c>
    </row>
    <row r="249" spans="1:45" s="417" customFormat="1" ht="109.2">
      <c r="A249" s="684"/>
      <c r="B249" s="313" t="s">
        <v>363</v>
      </c>
      <c r="C249" s="71" t="s">
        <v>754</v>
      </c>
      <c r="D249" s="351">
        <v>502</v>
      </c>
      <c r="E249" s="395" t="s">
        <v>15</v>
      </c>
      <c r="F249" s="412">
        <v>1</v>
      </c>
      <c r="G249" s="412"/>
      <c r="H249" s="412"/>
      <c r="I249" s="404">
        <v>0.75</v>
      </c>
      <c r="J249" s="404"/>
      <c r="K249" s="404"/>
      <c r="L249" s="412">
        <v>1</v>
      </c>
      <c r="M249" s="412"/>
      <c r="N249" s="412"/>
      <c r="O249" s="412"/>
      <c r="P249" s="407">
        <v>1</v>
      </c>
      <c r="Q249" s="407"/>
      <c r="R249" s="407"/>
      <c r="S249" s="415">
        <v>1</v>
      </c>
      <c r="T249" s="415" t="s">
        <v>429</v>
      </c>
      <c r="U249" s="415"/>
      <c r="V249" s="415"/>
      <c r="W249" s="336">
        <f t="shared" si="83"/>
        <v>633.79999999999995</v>
      </c>
      <c r="X249" s="410">
        <v>264.89999999999998</v>
      </c>
      <c r="Y249" s="410">
        <v>141.5</v>
      </c>
      <c r="Z249" s="410">
        <v>122.7</v>
      </c>
      <c r="AA249" s="409">
        <v>85.899999999999991</v>
      </c>
      <c r="AB249" s="405">
        <v>6.5</v>
      </c>
      <c r="AC249" s="405">
        <v>70.8</v>
      </c>
      <c r="AD249" s="405">
        <v>0</v>
      </c>
      <c r="AE249" s="405">
        <v>8.6</v>
      </c>
      <c r="AF249" s="405">
        <v>0</v>
      </c>
      <c r="AG249" s="409">
        <v>18.8</v>
      </c>
      <c r="AH249" s="405">
        <v>15.8</v>
      </c>
      <c r="AI249" s="405">
        <v>0</v>
      </c>
      <c r="AJ249" s="405">
        <v>3</v>
      </c>
      <c r="AK249" s="332">
        <v>950.7</v>
      </c>
      <c r="AL249" s="50"/>
      <c r="AN249" s="417">
        <f t="shared" si="84"/>
        <v>633.79999999999995</v>
      </c>
      <c r="AO249" s="417">
        <f t="shared" si="85"/>
        <v>529.1</v>
      </c>
      <c r="AP249" s="318">
        <f t="shared" si="86"/>
        <v>758.924825697914</v>
      </c>
      <c r="AQ249" s="318">
        <f t="shared" si="87"/>
        <v>644.59981107447106</v>
      </c>
    </row>
    <row r="250" spans="1:45" s="417" customFormat="1" ht="78">
      <c r="A250" s="684"/>
      <c r="B250" s="313" t="s">
        <v>237</v>
      </c>
      <c r="C250" s="77" t="s">
        <v>755</v>
      </c>
      <c r="D250" s="351">
        <v>170</v>
      </c>
      <c r="E250" s="395" t="s">
        <v>15</v>
      </c>
      <c r="F250" s="412">
        <v>1</v>
      </c>
      <c r="G250" s="412"/>
      <c r="H250" s="412"/>
      <c r="I250" s="404">
        <v>0.25</v>
      </c>
      <c r="J250" s="404"/>
      <c r="K250" s="404"/>
      <c r="L250" s="412">
        <v>1</v>
      </c>
      <c r="M250" s="412"/>
      <c r="N250" s="412"/>
      <c r="O250" s="412"/>
      <c r="P250" s="407">
        <v>1</v>
      </c>
      <c r="Q250" s="407"/>
      <c r="R250" s="407"/>
      <c r="S250" s="415"/>
      <c r="T250" s="415" t="s">
        <v>429</v>
      </c>
      <c r="U250" s="415"/>
      <c r="V250" s="415"/>
      <c r="W250" s="336">
        <f t="shared" si="83"/>
        <v>491.6</v>
      </c>
      <c r="X250" s="410">
        <v>310.10000000000002</v>
      </c>
      <c r="Y250" s="410"/>
      <c r="Z250" s="410">
        <v>93.7</v>
      </c>
      <c r="AA250" s="409">
        <v>70.3</v>
      </c>
      <c r="AB250" s="405">
        <v>6.5</v>
      </c>
      <c r="AC250" s="405">
        <v>55.2</v>
      </c>
      <c r="AD250" s="405">
        <v>0</v>
      </c>
      <c r="AE250" s="405">
        <v>8.6</v>
      </c>
      <c r="AF250" s="405">
        <v>0</v>
      </c>
      <c r="AG250" s="409">
        <v>17.5</v>
      </c>
      <c r="AH250" s="405">
        <v>15</v>
      </c>
      <c r="AI250" s="405">
        <v>0</v>
      </c>
      <c r="AJ250" s="405">
        <v>2.5</v>
      </c>
      <c r="AK250" s="332">
        <v>805</v>
      </c>
      <c r="AL250" s="50"/>
      <c r="AN250" s="417">
        <f t="shared" si="84"/>
        <v>491.6</v>
      </c>
      <c r="AO250" s="417">
        <f t="shared" si="85"/>
        <v>403.8</v>
      </c>
      <c r="AP250" s="318">
        <f t="shared" si="86"/>
        <v>588.65169503486038</v>
      </c>
      <c r="AQ250" s="318">
        <f t="shared" si="87"/>
        <v>491.94746496290196</v>
      </c>
    </row>
    <row r="251" spans="1:45" s="425" customFormat="1" ht="46.8">
      <c r="A251" s="684"/>
      <c r="B251" s="312" t="s">
        <v>760</v>
      </c>
      <c r="C251" s="99" t="s">
        <v>756</v>
      </c>
      <c r="D251" s="351">
        <v>278</v>
      </c>
      <c r="E251" s="395" t="s">
        <v>15</v>
      </c>
      <c r="F251" s="412">
        <v>1</v>
      </c>
      <c r="G251" s="412"/>
      <c r="H251" s="412"/>
      <c r="I251" s="404">
        <v>0.25</v>
      </c>
      <c r="J251" s="404"/>
      <c r="K251" s="404"/>
      <c r="L251" s="412">
        <v>1</v>
      </c>
      <c r="M251" s="412"/>
      <c r="N251" s="412"/>
      <c r="O251" s="412"/>
      <c r="P251" s="407">
        <v>1</v>
      </c>
      <c r="Q251" s="407"/>
      <c r="R251" s="407"/>
      <c r="S251" s="415"/>
      <c r="T251" s="415" t="s">
        <v>429</v>
      </c>
      <c r="U251" s="415"/>
      <c r="V251" s="415"/>
      <c r="W251" s="336">
        <f t="shared" si="83"/>
        <v>403.90000000000003</v>
      </c>
      <c r="X251" s="410">
        <v>265.60000000000002</v>
      </c>
      <c r="Y251" s="410"/>
      <c r="Z251" s="410">
        <v>80.2</v>
      </c>
      <c r="AA251" s="409">
        <v>43.800000000000004</v>
      </c>
      <c r="AB251" s="405">
        <v>0</v>
      </c>
      <c r="AC251" s="405">
        <v>35.200000000000003</v>
      </c>
      <c r="AD251" s="405">
        <v>0</v>
      </c>
      <c r="AE251" s="405">
        <v>8.6</v>
      </c>
      <c r="AF251" s="405">
        <v>0</v>
      </c>
      <c r="AG251" s="409">
        <v>14.3</v>
      </c>
      <c r="AH251" s="405">
        <v>14.1</v>
      </c>
      <c r="AI251" s="405">
        <v>0</v>
      </c>
      <c r="AJ251" s="405">
        <v>2.9</v>
      </c>
      <c r="AK251" s="332">
        <v>664.5</v>
      </c>
      <c r="AL251" s="56"/>
      <c r="AN251" s="417">
        <f t="shared" si="84"/>
        <v>403.90000000000003</v>
      </c>
      <c r="AO251" s="417">
        <f t="shared" si="85"/>
        <v>345.8</v>
      </c>
      <c r="AP251" s="318">
        <f t="shared" si="86"/>
        <v>483.63795692550877</v>
      </c>
      <c r="AQ251" s="318">
        <f t="shared" si="87"/>
        <v>421.28636301181649</v>
      </c>
    </row>
    <row r="252" spans="1:45" s="417" customFormat="1" ht="78">
      <c r="A252" s="684"/>
      <c r="B252" s="313" t="s">
        <v>238</v>
      </c>
      <c r="C252" s="71" t="s">
        <v>757</v>
      </c>
      <c r="D252" s="516">
        <v>269</v>
      </c>
      <c r="E252" s="395" t="s">
        <v>15</v>
      </c>
      <c r="F252" s="412">
        <v>1</v>
      </c>
      <c r="G252" s="412"/>
      <c r="H252" s="412"/>
      <c r="I252" s="404">
        <v>0.25</v>
      </c>
      <c r="J252" s="404"/>
      <c r="K252" s="404"/>
      <c r="L252" s="412">
        <v>1</v>
      </c>
      <c r="M252" s="412"/>
      <c r="N252" s="412"/>
      <c r="O252" s="412"/>
      <c r="P252" s="407">
        <v>1</v>
      </c>
      <c r="Q252" s="407"/>
      <c r="R252" s="407"/>
      <c r="S252" s="415"/>
      <c r="T252" s="415" t="s">
        <v>429</v>
      </c>
      <c r="U252" s="415"/>
      <c r="V252" s="415"/>
      <c r="W252" s="336">
        <f t="shared" si="83"/>
        <v>530.19999999999993</v>
      </c>
      <c r="X252" s="410">
        <v>341.9</v>
      </c>
      <c r="Y252" s="410"/>
      <c r="Z252" s="410">
        <v>103.3</v>
      </c>
      <c r="AA252" s="409">
        <v>67.099999999999994</v>
      </c>
      <c r="AB252" s="405">
        <v>6.5</v>
      </c>
      <c r="AC252" s="405">
        <v>52</v>
      </c>
      <c r="AD252" s="405">
        <v>0</v>
      </c>
      <c r="AE252" s="405">
        <v>8.6</v>
      </c>
      <c r="AF252" s="405">
        <v>0</v>
      </c>
      <c r="AG252" s="409">
        <v>17.899999999999999</v>
      </c>
      <c r="AH252" s="405">
        <v>15.1</v>
      </c>
      <c r="AI252" s="405">
        <v>0</v>
      </c>
      <c r="AJ252" s="405">
        <v>2.8</v>
      </c>
      <c r="AK252" s="332">
        <v>866.8</v>
      </c>
      <c r="AL252" s="50"/>
      <c r="AN252" s="417">
        <f t="shared" si="84"/>
        <v>530.19999999999993</v>
      </c>
      <c r="AO252" s="417">
        <f t="shared" si="85"/>
        <v>445.2</v>
      </c>
      <c r="AP252" s="318">
        <f t="shared" si="86"/>
        <v>634.87210884353738</v>
      </c>
      <c r="AQ252" s="318">
        <f t="shared" si="87"/>
        <v>542.38487221764228</v>
      </c>
    </row>
    <row r="253" spans="1:45" s="417" customFormat="1" ht="31.2">
      <c r="A253" s="684"/>
      <c r="B253" s="313" t="s">
        <v>239</v>
      </c>
      <c r="C253" s="71" t="s">
        <v>758</v>
      </c>
      <c r="D253" s="516">
        <v>299</v>
      </c>
      <c r="E253" s="395" t="s">
        <v>15</v>
      </c>
      <c r="F253" s="412">
        <v>1</v>
      </c>
      <c r="G253" s="412"/>
      <c r="H253" s="412"/>
      <c r="I253" s="404">
        <v>0.25</v>
      </c>
      <c r="J253" s="404"/>
      <c r="K253" s="404"/>
      <c r="L253" s="412">
        <v>1</v>
      </c>
      <c r="M253" s="412"/>
      <c r="N253" s="412"/>
      <c r="O253" s="412"/>
      <c r="P253" s="407">
        <v>1</v>
      </c>
      <c r="Q253" s="407"/>
      <c r="R253" s="407"/>
      <c r="S253" s="415"/>
      <c r="T253" s="415" t="s">
        <v>429</v>
      </c>
      <c r="U253" s="415"/>
      <c r="V253" s="415"/>
      <c r="W253" s="336">
        <f t="shared" si="83"/>
        <v>432.3</v>
      </c>
      <c r="X253" s="410">
        <v>306.39999999999998</v>
      </c>
      <c r="Y253" s="410"/>
      <c r="Z253" s="410">
        <v>92.5</v>
      </c>
      <c r="AA253" s="409">
        <v>19.100000000000001</v>
      </c>
      <c r="AB253" s="405">
        <v>6.5</v>
      </c>
      <c r="AC253" s="405">
        <v>10.5</v>
      </c>
      <c r="AD253" s="405">
        <v>0</v>
      </c>
      <c r="AE253" s="405">
        <v>2.1</v>
      </c>
      <c r="AF253" s="405">
        <v>0</v>
      </c>
      <c r="AG253" s="409">
        <v>14.299999999999999</v>
      </c>
      <c r="AH253" s="405">
        <v>12.2</v>
      </c>
      <c r="AI253" s="405">
        <v>0</v>
      </c>
      <c r="AJ253" s="405">
        <v>2.1</v>
      </c>
      <c r="AK253" s="332">
        <v>709.5</v>
      </c>
      <c r="AL253" s="50"/>
      <c r="AN253" s="417">
        <f t="shared" si="84"/>
        <v>432.3</v>
      </c>
      <c r="AO253" s="417">
        <f t="shared" si="85"/>
        <v>398.9</v>
      </c>
      <c r="AP253" s="318">
        <f t="shared" si="86"/>
        <v>517.64468625624522</v>
      </c>
      <c r="AQ253" s="318">
        <f t="shared" si="87"/>
        <v>485.97782014289635</v>
      </c>
    </row>
    <row r="254" spans="1:45" s="417" customFormat="1" ht="31.2">
      <c r="A254" s="684"/>
      <c r="B254" s="313" t="s">
        <v>240</v>
      </c>
      <c r="C254" s="77" t="s">
        <v>759</v>
      </c>
      <c r="D254" s="351">
        <v>269</v>
      </c>
      <c r="E254" s="395" t="s">
        <v>18</v>
      </c>
      <c r="F254" s="412"/>
      <c r="G254" s="412">
        <v>0.5</v>
      </c>
      <c r="H254" s="412"/>
      <c r="I254" s="404">
        <v>0.25</v>
      </c>
      <c r="J254" s="404"/>
      <c r="K254" s="404"/>
      <c r="L254" s="412"/>
      <c r="M254" s="412">
        <v>0.5</v>
      </c>
      <c r="N254" s="412"/>
      <c r="O254" s="412"/>
      <c r="P254" s="407"/>
      <c r="Q254" s="407"/>
      <c r="R254" s="407"/>
      <c r="S254" s="415"/>
      <c r="T254" s="415"/>
      <c r="U254" s="415" t="s">
        <v>430</v>
      </c>
      <c r="V254" s="415"/>
      <c r="W254" s="336">
        <f t="shared" si="83"/>
        <v>195.2</v>
      </c>
      <c r="X254" s="410">
        <v>148.19999999999999</v>
      </c>
      <c r="Y254" s="410"/>
      <c r="Z254" s="410">
        <v>44.8</v>
      </c>
      <c r="AA254" s="409">
        <v>1.2</v>
      </c>
      <c r="AB254" s="405">
        <v>0</v>
      </c>
      <c r="AC254" s="405">
        <v>1.2</v>
      </c>
      <c r="AD254" s="405">
        <v>0</v>
      </c>
      <c r="AE254" s="405">
        <v>0</v>
      </c>
      <c r="AF254" s="405">
        <v>0</v>
      </c>
      <c r="AG254" s="409">
        <v>1</v>
      </c>
      <c r="AH254" s="405">
        <v>0</v>
      </c>
      <c r="AI254" s="405">
        <v>0</v>
      </c>
      <c r="AJ254" s="405">
        <v>0</v>
      </c>
      <c r="AK254" s="332">
        <v>473.8</v>
      </c>
      <c r="AL254" s="50"/>
      <c r="AN254" s="417">
        <f t="shared" si="84"/>
        <v>195.2</v>
      </c>
      <c r="AO254" s="417">
        <f t="shared" si="85"/>
        <v>193</v>
      </c>
      <c r="AP254" s="318">
        <f t="shared" si="86"/>
        <v>233.73639314647016</v>
      </c>
      <c r="AQ254" s="318">
        <f t="shared" si="87"/>
        <v>235.13090821654302</v>
      </c>
    </row>
    <row r="255" spans="1:45" s="420" customFormat="1">
      <c r="A255" s="601">
        <v>8</v>
      </c>
      <c r="B255" s="12" t="s">
        <v>10</v>
      </c>
      <c r="C255" s="12"/>
      <c r="D255" s="3"/>
      <c r="E255" s="12"/>
      <c r="F255" s="418">
        <f>SUM(F247:F254)</f>
        <v>6.5</v>
      </c>
      <c r="G255" s="418">
        <f t="shared" ref="G255:AK255" si="88">SUM(G247:G254)</f>
        <v>0.5</v>
      </c>
      <c r="H255" s="418">
        <f t="shared" si="88"/>
        <v>0</v>
      </c>
      <c r="I255" s="418">
        <f t="shared" si="88"/>
        <v>2.5</v>
      </c>
      <c r="J255" s="418">
        <f t="shared" si="88"/>
        <v>0</v>
      </c>
      <c r="K255" s="418">
        <f t="shared" si="88"/>
        <v>0</v>
      </c>
      <c r="L255" s="418">
        <f t="shared" si="88"/>
        <v>6.5</v>
      </c>
      <c r="M255" s="418">
        <f t="shared" si="88"/>
        <v>0.5</v>
      </c>
      <c r="N255" s="418">
        <f t="shared" si="88"/>
        <v>0</v>
      </c>
      <c r="O255" s="418">
        <f t="shared" si="88"/>
        <v>0</v>
      </c>
      <c r="P255" s="419">
        <f t="shared" si="88"/>
        <v>7</v>
      </c>
      <c r="Q255" s="419">
        <f t="shared" si="88"/>
        <v>0</v>
      </c>
      <c r="R255" s="419">
        <f t="shared" si="88"/>
        <v>0</v>
      </c>
      <c r="S255" s="419">
        <f t="shared" si="88"/>
        <v>1</v>
      </c>
      <c r="T255" s="419">
        <f t="shared" si="88"/>
        <v>0</v>
      </c>
      <c r="U255" s="419">
        <f t="shared" si="88"/>
        <v>0</v>
      </c>
      <c r="V255" s="419">
        <f t="shared" si="88"/>
        <v>0</v>
      </c>
      <c r="W255" s="418">
        <f t="shared" si="88"/>
        <v>3542.7</v>
      </c>
      <c r="X255" s="418">
        <f t="shared" si="88"/>
        <v>2094.4</v>
      </c>
      <c r="Y255" s="418">
        <f t="shared" si="88"/>
        <v>141.5</v>
      </c>
      <c r="Z255" s="418">
        <f t="shared" si="88"/>
        <v>675.3</v>
      </c>
      <c r="AA255" s="418">
        <f t="shared" si="88"/>
        <v>528.6</v>
      </c>
      <c r="AB255" s="418">
        <f t="shared" si="88"/>
        <v>39</v>
      </c>
      <c r="AC255" s="418">
        <f t="shared" si="88"/>
        <v>356.9</v>
      </c>
      <c r="AD255" s="418">
        <f t="shared" si="88"/>
        <v>87.6</v>
      </c>
      <c r="AE255" s="418">
        <f t="shared" si="88"/>
        <v>45.100000000000009</v>
      </c>
      <c r="AF255" s="418">
        <f t="shared" si="88"/>
        <v>0</v>
      </c>
      <c r="AG255" s="418">
        <f t="shared" si="88"/>
        <v>102.89999999999999</v>
      </c>
      <c r="AH255" s="418">
        <f t="shared" si="88"/>
        <v>86.2</v>
      </c>
      <c r="AI255" s="418">
        <f t="shared" si="88"/>
        <v>0</v>
      </c>
      <c r="AJ255" s="418">
        <f t="shared" si="88"/>
        <v>18.400000000000002</v>
      </c>
      <c r="AK255" s="418">
        <f t="shared" si="88"/>
        <v>5811.1</v>
      </c>
      <c r="AL255" s="418"/>
      <c r="AN255" s="418">
        <f>SUM(AN247:AN254)</f>
        <v>3542.7</v>
      </c>
      <c r="AO255" s="418">
        <f>SUM(AO247:AO254)</f>
        <v>2911.2</v>
      </c>
      <c r="AP255" s="418">
        <f>'[1]Новосильская ЦРБ'!$K$90</f>
        <v>4242.0999999999995</v>
      </c>
      <c r="AQ255" s="418">
        <f>'[1]Новосильская ЦРБ'!$K$11</f>
        <v>3546.7</v>
      </c>
      <c r="AR255" s="420">
        <f>AP255-AP247-AP248-AP249-AP250-AP251-AP252-AP253-AP254</f>
        <v>-5.6843418860808015E-13</v>
      </c>
      <c r="AS255" s="420">
        <f>AQ255-AQ247-AQ248-AQ249-AQ250-AQ251-AQ252-AQ253-AQ254</f>
        <v>-4.2632564145606011E-13</v>
      </c>
    </row>
    <row r="256" spans="1:45" s="417" customFormat="1" ht="46.8">
      <c r="A256" s="684" t="s">
        <v>241</v>
      </c>
      <c r="B256" s="313" t="s">
        <v>242</v>
      </c>
      <c r="C256" s="244" t="s">
        <v>413</v>
      </c>
      <c r="D256" s="406">
        <v>216</v>
      </c>
      <c r="E256" s="394" t="s">
        <v>969</v>
      </c>
      <c r="F256" s="412">
        <v>1</v>
      </c>
      <c r="G256" s="412"/>
      <c r="H256" s="412"/>
      <c r="I256" s="404">
        <v>0.5</v>
      </c>
      <c r="J256" s="404"/>
      <c r="K256" s="404"/>
      <c r="L256" s="412">
        <v>1</v>
      </c>
      <c r="M256" s="412"/>
      <c r="N256" s="412"/>
      <c r="O256" s="412">
        <v>0</v>
      </c>
      <c r="P256" s="407">
        <v>1</v>
      </c>
      <c r="Q256" s="407"/>
      <c r="R256" s="407"/>
      <c r="S256" s="407">
        <v>0</v>
      </c>
      <c r="T256" s="458" t="s">
        <v>429</v>
      </c>
      <c r="U256" s="407"/>
      <c r="V256" s="407"/>
      <c r="W256" s="336">
        <f t="shared" si="83"/>
        <v>595.20000000000005</v>
      </c>
      <c r="X256" s="410">
        <v>406.3</v>
      </c>
      <c r="Y256" s="410">
        <v>0</v>
      </c>
      <c r="Z256" s="410">
        <v>122.7</v>
      </c>
      <c r="AA256" s="363">
        <v>55.5</v>
      </c>
      <c r="AB256" s="405">
        <v>0</v>
      </c>
      <c r="AC256" s="405">
        <v>55.5</v>
      </c>
      <c r="AD256" s="405">
        <v>0</v>
      </c>
      <c r="AE256" s="405">
        <v>0</v>
      </c>
      <c r="AF256" s="405">
        <v>0</v>
      </c>
      <c r="AG256" s="363">
        <v>10.7</v>
      </c>
      <c r="AH256" s="405">
        <v>3.9</v>
      </c>
      <c r="AI256" s="405">
        <v>5.7</v>
      </c>
      <c r="AJ256" s="405">
        <v>1.1000000000000001</v>
      </c>
      <c r="AK256" s="334">
        <v>693.6</v>
      </c>
      <c r="AL256" s="318"/>
      <c r="AN256" s="417">
        <f t="shared" ref="AN256:AN269" si="89">W256</f>
        <v>595.20000000000005</v>
      </c>
      <c r="AO256" s="417">
        <f t="shared" ref="AO256:AO269" si="90">X256+Y256+Z256</f>
        <v>529</v>
      </c>
      <c r="AP256" s="318">
        <f t="shared" ref="AP256:AP269" si="91">$AP$270*(AN256/$AN$270)</f>
        <v>622.93094655220182</v>
      </c>
      <c r="AQ256" s="318">
        <f t="shared" ref="AQ256:AQ269" si="92">$AQ$270*(AO256/$AO$270)</f>
        <v>596.11172915440989</v>
      </c>
    </row>
    <row r="257" spans="1:45" s="417" customFormat="1" ht="46.8">
      <c r="A257" s="684"/>
      <c r="B257" s="313" t="s">
        <v>243</v>
      </c>
      <c r="C257" s="244" t="s">
        <v>414</v>
      </c>
      <c r="D257" s="406">
        <v>434</v>
      </c>
      <c r="E257" s="394" t="s">
        <v>969</v>
      </c>
      <c r="F257" s="412">
        <v>1</v>
      </c>
      <c r="G257" s="412"/>
      <c r="H257" s="412"/>
      <c r="I257" s="404">
        <v>0.25</v>
      </c>
      <c r="J257" s="404"/>
      <c r="K257" s="404"/>
      <c r="L257" s="412">
        <v>1</v>
      </c>
      <c r="M257" s="412"/>
      <c r="N257" s="412"/>
      <c r="O257" s="412">
        <v>0</v>
      </c>
      <c r="P257" s="407">
        <v>1</v>
      </c>
      <c r="Q257" s="407"/>
      <c r="R257" s="407"/>
      <c r="S257" s="407">
        <v>0</v>
      </c>
      <c r="T257" s="458" t="s">
        <v>429</v>
      </c>
      <c r="U257" s="407"/>
      <c r="V257" s="407"/>
      <c r="W257" s="336">
        <f t="shared" si="83"/>
        <v>621.80000000000007</v>
      </c>
      <c r="X257" s="410">
        <v>439.1</v>
      </c>
      <c r="Y257" s="410">
        <v>0</v>
      </c>
      <c r="Z257" s="410">
        <v>104.9</v>
      </c>
      <c r="AA257" s="363">
        <v>67.599999999999994</v>
      </c>
      <c r="AB257" s="405">
        <v>23.1</v>
      </c>
      <c r="AC257" s="405">
        <v>44.5</v>
      </c>
      <c r="AD257" s="405">
        <v>0</v>
      </c>
      <c r="AE257" s="405">
        <v>0</v>
      </c>
      <c r="AF257" s="405">
        <v>0</v>
      </c>
      <c r="AG257" s="363">
        <v>10.199999999999999</v>
      </c>
      <c r="AH257" s="405">
        <v>4.0999999999999996</v>
      </c>
      <c r="AI257" s="405">
        <v>4.9000000000000004</v>
      </c>
      <c r="AJ257" s="405">
        <v>1.2</v>
      </c>
      <c r="AK257" s="341">
        <v>735.6</v>
      </c>
      <c r="AL257" s="318"/>
      <c r="AN257" s="417">
        <f t="shared" si="89"/>
        <v>621.80000000000007</v>
      </c>
      <c r="AO257" s="417">
        <f t="shared" si="90"/>
        <v>544</v>
      </c>
      <c r="AP257" s="318">
        <f t="shared" si="91"/>
        <v>650.77026640819747</v>
      </c>
      <c r="AQ257" s="318">
        <f t="shared" si="92"/>
        <v>613.01470824196394</v>
      </c>
    </row>
    <row r="258" spans="1:45" s="417" customFormat="1" ht="46.8">
      <c r="A258" s="684"/>
      <c r="B258" s="313" t="s">
        <v>244</v>
      </c>
      <c r="C258" s="244" t="s">
        <v>415</v>
      </c>
      <c r="D258" s="406">
        <v>214</v>
      </c>
      <c r="E258" s="394" t="s">
        <v>969</v>
      </c>
      <c r="F258" s="412">
        <v>1</v>
      </c>
      <c r="G258" s="412"/>
      <c r="H258" s="412"/>
      <c r="I258" s="404">
        <v>0.25</v>
      </c>
      <c r="J258" s="404"/>
      <c r="K258" s="404"/>
      <c r="L258" s="412">
        <v>1</v>
      </c>
      <c r="M258" s="412"/>
      <c r="N258" s="412"/>
      <c r="O258" s="412">
        <v>0</v>
      </c>
      <c r="P258" s="407">
        <v>1</v>
      </c>
      <c r="Q258" s="407"/>
      <c r="R258" s="407"/>
      <c r="S258" s="407">
        <v>0</v>
      </c>
      <c r="T258" s="458" t="s">
        <v>429</v>
      </c>
      <c r="U258" s="407"/>
      <c r="V258" s="407"/>
      <c r="W258" s="336">
        <f t="shared" si="83"/>
        <v>744.9</v>
      </c>
      <c r="X258" s="410">
        <v>443.4</v>
      </c>
      <c r="Y258" s="410">
        <v>0</v>
      </c>
      <c r="Z258" s="410">
        <v>106.2</v>
      </c>
      <c r="AA258" s="363">
        <v>189.9</v>
      </c>
      <c r="AB258" s="405">
        <v>0</v>
      </c>
      <c r="AC258" s="405">
        <v>189.9</v>
      </c>
      <c r="AD258" s="405">
        <v>0</v>
      </c>
      <c r="AE258" s="405">
        <v>0</v>
      </c>
      <c r="AF258" s="405">
        <v>0</v>
      </c>
      <c r="AG258" s="363">
        <v>5.3999999999999995</v>
      </c>
      <c r="AH258" s="405">
        <v>3</v>
      </c>
      <c r="AI258" s="405">
        <v>1.8</v>
      </c>
      <c r="AJ258" s="405">
        <v>0.6</v>
      </c>
      <c r="AK258" s="341">
        <v>840.7</v>
      </c>
      <c r="AL258" s="318"/>
      <c r="AN258" s="417">
        <f t="shared" si="89"/>
        <v>744.9</v>
      </c>
      <c r="AO258" s="417">
        <f t="shared" si="90"/>
        <v>549.6</v>
      </c>
      <c r="AP258" s="318">
        <f t="shared" si="91"/>
        <v>779.60561506507906</v>
      </c>
      <c r="AQ258" s="318">
        <f t="shared" si="92"/>
        <v>619.32515376798426</v>
      </c>
    </row>
    <row r="259" spans="1:45" s="417" customFormat="1" ht="46.8">
      <c r="A259" s="684"/>
      <c r="B259" s="313" t="s">
        <v>245</v>
      </c>
      <c r="C259" s="244" t="s">
        <v>416</v>
      </c>
      <c r="D259" s="406">
        <v>160</v>
      </c>
      <c r="E259" s="394" t="s">
        <v>969</v>
      </c>
      <c r="F259" s="412">
        <v>0.5</v>
      </c>
      <c r="G259" s="412"/>
      <c r="H259" s="412"/>
      <c r="I259" s="412"/>
      <c r="J259" s="412"/>
      <c r="K259" s="412"/>
      <c r="L259" s="413">
        <v>1</v>
      </c>
      <c r="M259" s="413"/>
      <c r="N259" s="413"/>
      <c r="O259" s="413">
        <v>0</v>
      </c>
      <c r="P259" s="406">
        <v>1</v>
      </c>
      <c r="Q259" s="406"/>
      <c r="R259" s="406"/>
      <c r="S259" s="406"/>
      <c r="T259" s="458" t="s">
        <v>429</v>
      </c>
      <c r="U259" s="406"/>
      <c r="V259" s="406"/>
      <c r="W259" s="336">
        <f t="shared" si="83"/>
        <v>411.8</v>
      </c>
      <c r="X259" s="409">
        <v>220.4</v>
      </c>
      <c r="Y259" s="409">
        <v>0</v>
      </c>
      <c r="Z259" s="409">
        <v>38.799999999999997</v>
      </c>
      <c r="AA259" s="363">
        <v>144.30000000000001</v>
      </c>
      <c r="AB259" s="409">
        <v>0</v>
      </c>
      <c r="AC259" s="409">
        <v>144.30000000000001</v>
      </c>
      <c r="AD259" s="405">
        <v>0</v>
      </c>
      <c r="AE259" s="405">
        <v>0</v>
      </c>
      <c r="AF259" s="405">
        <v>0</v>
      </c>
      <c r="AG259" s="363">
        <v>8.3000000000000007</v>
      </c>
      <c r="AH259" s="409">
        <v>4</v>
      </c>
      <c r="AI259" s="409">
        <v>1.7</v>
      </c>
      <c r="AJ259" s="409">
        <v>2.6</v>
      </c>
      <c r="AK259" s="341">
        <v>525.4</v>
      </c>
      <c r="AL259" s="318"/>
      <c r="AN259" s="417">
        <f t="shared" si="89"/>
        <v>411.8</v>
      </c>
      <c r="AO259" s="417">
        <f t="shared" si="90"/>
        <v>259.2</v>
      </c>
      <c r="AP259" s="318">
        <f t="shared" si="91"/>
        <v>430.98616228191645</v>
      </c>
      <c r="AQ259" s="318">
        <f t="shared" si="92"/>
        <v>292.08347863293579</v>
      </c>
    </row>
    <row r="260" spans="1:45" s="417" customFormat="1" ht="46.8">
      <c r="A260" s="684"/>
      <c r="B260" s="313" t="s">
        <v>247</v>
      </c>
      <c r="C260" s="244" t="s">
        <v>418</v>
      </c>
      <c r="D260" s="406">
        <v>270</v>
      </c>
      <c r="E260" s="394" t="s">
        <v>969</v>
      </c>
      <c r="F260" s="412">
        <v>1</v>
      </c>
      <c r="G260" s="412"/>
      <c r="H260" s="412"/>
      <c r="I260" s="404">
        <v>0.5</v>
      </c>
      <c r="J260" s="404"/>
      <c r="K260" s="404"/>
      <c r="L260" s="412">
        <v>1</v>
      </c>
      <c r="M260" s="412"/>
      <c r="N260" s="412"/>
      <c r="O260" s="329">
        <v>0.5</v>
      </c>
      <c r="P260" s="407">
        <v>1</v>
      </c>
      <c r="Q260" s="407"/>
      <c r="R260" s="407"/>
      <c r="S260" s="407">
        <v>1</v>
      </c>
      <c r="T260" s="458" t="s">
        <v>429</v>
      </c>
      <c r="U260" s="407"/>
      <c r="V260" s="407"/>
      <c r="W260" s="336">
        <f t="shared" si="83"/>
        <v>811.19999999999993</v>
      </c>
      <c r="X260" s="410">
        <v>434.8</v>
      </c>
      <c r="Y260" s="410">
        <v>93.6</v>
      </c>
      <c r="Z260" s="410">
        <v>159.6</v>
      </c>
      <c r="AA260" s="363">
        <v>112.4</v>
      </c>
      <c r="AB260" s="405">
        <v>0</v>
      </c>
      <c r="AC260" s="405">
        <v>112.4</v>
      </c>
      <c r="AD260" s="405">
        <v>0</v>
      </c>
      <c r="AE260" s="405">
        <v>0</v>
      </c>
      <c r="AF260" s="405">
        <v>0</v>
      </c>
      <c r="AG260" s="363">
        <v>10.799999999999999</v>
      </c>
      <c r="AH260" s="405">
        <v>3.3</v>
      </c>
      <c r="AI260" s="405">
        <v>5.9</v>
      </c>
      <c r="AJ260" s="405">
        <v>1.6</v>
      </c>
      <c r="AK260" s="341">
        <v>945.8</v>
      </c>
      <c r="AL260" s="318"/>
      <c r="AN260" s="417">
        <f t="shared" si="89"/>
        <v>811.19999999999993</v>
      </c>
      <c r="AO260" s="417">
        <f t="shared" si="90"/>
        <v>688</v>
      </c>
      <c r="AP260" s="318">
        <f t="shared" si="91"/>
        <v>848.99459651066206</v>
      </c>
      <c r="AQ260" s="318">
        <f t="shared" si="92"/>
        <v>775.28330748248391</v>
      </c>
    </row>
    <row r="261" spans="1:45" s="417" customFormat="1">
      <c r="A261" s="684"/>
      <c r="B261" s="313" t="s">
        <v>248</v>
      </c>
      <c r="C261" s="244" t="s">
        <v>419</v>
      </c>
      <c r="D261" s="406">
        <v>237</v>
      </c>
      <c r="E261" s="394" t="s">
        <v>15</v>
      </c>
      <c r="F261" s="412">
        <v>1</v>
      </c>
      <c r="G261" s="412"/>
      <c r="H261" s="412"/>
      <c r="I261" s="404">
        <v>0.25</v>
      </c>
      <c r="J261" s="404"/>
      <c r="K261" s="404">
        <v>0.25</v>
      </c>
      <c r="L261" s="412">
        <v>1</v>
      </c>
      <c r="M261" s="412"/>
      <c r="N261" s="412"/>
      <c r="O261" s="329">
        <v>0.25</v>
      </c>
      <c r="P261" s="407">
        <v>1</v>
      </c>
      <c r="Q261" s="407"/>
      <c r="R261" s="407"/>
      <c r="S261" s="407">
        <v>1</v>
      </c>
      <c r="T261" s="458" t="s">
        <v>429</v>
      </c>
      <c r="U261" s="407"/>
      <c r="V261" s="407"/>
      <c r="W261" s="336">
        <f t="shared" si="83"/>
        <v>733</v>
      </c>
      <c r="X261" s="410">
        <v>343</v>
      </c>
      <c r="Y261" s="410">
        <v>51.7</v>
      </c>
      <c r="Z261" s="410">
        <v>119.2</v>
      </c>
      <c r="AA261" s="363">
        <v>206</v>
      </c>
      <c r="AB261" s="405">
        <v>23.1</v>
      </c>
      <c r="AC261" s="405">
        <v>182.9</v>
      </c>
      <c r="AD261" s="405">
        <v>0</v>
      </c>
      <c r="AE261" s="405">
        <v>0</v>
      </c>
      <c r="AF261" s="405">
        <v>0</v>
      </c>
      <c r="AG261" s="363">
        <v>13.1</v>
      </c>
      <c r="AH261" s="405">
        <v>6.6</v>
      </c>
      <c r="AI261" s="405">
        <v>5</v>
      </c>
      <c r="AJ261" s="405">
        <v>1.5</v>
      </c>
      <c r="AK261" s="341">
        <v>861.7</v>
      </c>
      <c r="AL261" s="318"/>
      <c r="AN261" s="417">
        <f t="shared" si="89"/>
        <v>733</v>
      </c>
      <c r="AO261" s="417">
        <f t="shared" si="90"/>
        <v>513.9</v>
      </c>
      <c r="AP261" s="318">
        <f t="shared" si="91"/>
        <v>767.15118249792329</v>
      </c>
      <c r="AQ261" s="318">
        <f t="shared" si="92"/>
        <v>579.09606353960532</v>
      </c>
    </row>
    <row r="262" spans="1:45" s="417" customFormat="1" ht="46.8">
      <c r="A262" s="684"/>
      <c r="B262" s="313" t="s">
        <v>249</v>
      </c>
      <c r="C262" s="244" t="s">
        <v>420</v>
      </c>
      <c r="D262" s="406">
        <v>178</v>
      </c>
      <c r="E262" s="394" t="s">
        <v>969</v>
      </c>
      <c r="F262" s="412">
        <v>1</v>
      </c>
      <c r="G262" s="412"/>
      <c r="H262" s="412"/>
      <c r="I262" s="404">
        <v>0.25</v>
      </c>
      <c r="J262" s="404"/>
      <c r="K262" s="404"/>
      <c r="L262" s="412">
        <v>0.5</v>
      </c>
      <c r="M262" s="412"/>
      <c r="N262" s="412"/>
      <c r="O262" s="329">
        <v>0.25</v>
      </c>
      <c r="P262" s="407">
        <v>1</v>
      </c>
      <c r="Q262" s="407"/>
      <c r="R262" s="407"/>
      <c r="S262" s="407">
        <v>1</v>
      </c>
      <c r="T262" s="458" t="s">
        <v>430</v>
      </c>
      <c r="U262" s="407"/>
      <c r="V262" s="407"/>
      <c r="W262" s="336">
        <f t="shared" si="83"/>
        <v>580.30000000000007</v>
      </c>
      <c r="X262" s="410">
        <v>342.8</v>
      </c>
      <c r="Y262" s="410">
        <v>51.8</v>
      </c>
      <c r="Z262" s="410">
        <v>119.2</v>
      </c>
      <c r="AA262" s="363">
        <v>61.6</v>
      </c>
      <c r="AB262" s="405">
        <v>0</v>
      </c>
      <c r="AC262" s="405">
        <v>61.6</v>
      </c>
      <c r="AD262" s="405">
        <v>0</v>
      </c>
      <c r="AE262" s="405">
        <v>0</v>
      </c>
      <c r="AF262" s="405">
        <v>0</v>
      </c>
      <c r="AG262" s="363">
        <v>4.9000000000000004</v>
      </c>
      <c r="AH262" s="405">
        <v>1.8</v>
      </c>
      <c r="AI262" s="405">
        <v>2.6</v>
      </c>
      <c r="AJ262" s="405">
        <v>0.5</v>
      </c>
      <c r="AK262" s="341">
        <v>683.1</v>
      </c>
      <c r="AL262" s="318"/>
      <c r="AN262" s="417">
        <f t="shared" si="89"/>
        <v>580.30000000000007</v>
      </c>
      <c r="AO262" s="417">
        <f t="shared" si="90"/>
        <v>513.80000000000007</v>
      </c>
      <c r="AP262" s="318">
        <f t="shared" si="91"/>
        <v>607.33674106895626</v>
      </c>
      <c r="AQ262" s="318">
        <f t="shared" si="92"/>
        <v>578.98337701235505</v>
      </c>
    </row>
    <row r="263" spans="1:45" s="417" customFormat="1" ht="46.8">
      <c r="A263" s="684"/>
      <c r="B263" s="313" t="s">
        <v>251</v>
      </c>
      <c r="C263" s="244" t="s">
        <v>422</v>
      </c>
      <c r="D263" s="406">
        <v>395</v>
      </c>
      <c r="E263" s="394" t="s">
        <v>969</v>
      </c>
      <c r="F263" s="412">
        <v>1</v>
      </c>
      <c r="G263" s="412"/>
      <c r="H263" s="412"/>
      <c r="I263" s="404">
        <v>0.25</v>
      </c>
      <c r="J263" s="404"/>
      <c r="K263" s="404"/>
      <c r="L263" s="412">
        <v>1</v>
      </c>
      <c r="M263" s="412"/>
      <c r="N263" s="412"/>
      <c r="O263" s="329">
        <v>0</v>
      </c>
      <c r="P263" s="407">
        <v>1</v>
      </c>
      <c r="Q263" s="407"/>
      <c r="R263" s="407"/>
      <c r="S263" s="407">
        <v>0</v>
      </c>
      <c r="T263" s="458" t="s">
        <v>429</v>
      </c>
      <c r="U263" s="407"/>
      <c r="V263" s="407"/>
      <c r="W263" s="336">
        <f t="shared" si="83"/>
        <v>667.30000000000007</v>
      </c>
      <c r="X263" s="410">
        <v>458.9</v>
      </c>
      <c r="Y263" s="410">
        <v>0</v>
      </c>
      <c r="Z263" s="410">
        <v>138.6</v>
      </c>
      <c r="AA263" s="363">
        <v>61.6</v>
      </c>
      <c r="AB263" s="405">
        <v>23.1</v>
      </c>
      <c r="AC263" s="405">
        <v>38.5</v>
      </c>
      <c r="AD263" s="405">
        <v>0</v>
      </c>
      <c r="AE263" s="405">
        <v>0</v>
      </c>
      <c r="AF263" s="405">
        <v>0</v>
      </c>
      <c r="AG263" s="363">
        <v>8.1999999999999993</v>
      </c>
      <c r="AH263" s="405">
        <v>1.3</v>
      </c>
      <c r="AI263" s="405">
        <v>4.8</v>
      </c>
      <c r="AJ263" s="405">
        <v>2.1</v>
      </c>
      <c r="AK263" s="341">
        <v>767.1</v>
      </c>
      <c r="AL263" s="318"/>
      <c r="AN263" s="417">
        <f t="shared" si="89"/>
        <v>667.30000000000007</v>
      </c>
      <c r="AO263" s="417">
        <f t="shared" si="90"/>
        <v>597.5</v>
      </c>
      <c r="AP263" s="318">
        <f t="shared" si="91"/>
        <v>698.39015563555836</v>
      </c>
      <c r="AQ263" s="318">
        <f t="shared" si="92"/>
        <v>673.30200032090715</v>
      </c>
    </row>
    <row r="264" spans="1:45" s="417" customFormat="1" ht="46.8">
      <c r="A264" s="684"/>
      <c r="B264" s="313" t="s">
        <v>252</v>
      </c>
      <c r="C264" s="244" t="s">
        <v>423</v>
      </c>
      <c r="D264" s="406">
        <v>257</v>
      </c>
      <c r="E264" s="394" t="s">
        <v>969</v>
      </c>
      <c r="F264" s="412">
        <v>1</v>
      </c>
      <c r="G264" s="412"/>
      <c r="H264" s="412"/>
      <c r="I264" s="404">
        <v>0.25</v>
      </c>
      <c r="J264" s="404"/>
      <c r="K264" s="404">
        <v>0.25</v>
      </c>
      <c r="L264" s="412">
        <v>0.5</v>
      </c>
      <c r="M264" s="412"/>
      <c r="N264" s="412"/>
      <c r="O264" s="329">
        <v>0.5</v>
      </c>
      <c r="P264" s="407">
        <v>1</v>
      </c>
      <c r="Q264" s="407"/>
      <c r="R264" s="407"/>
      <c r="S264" s="407">
        <v>1</v>
      </c>
      <c r="T264" s="458" t="s">
        <v>430</v>
      </c>
      <c r="U264" s="407"/>
      <c r="V264" s="407"/>
      <c r="W264" s="336">
        <f t="shared" si="83"/>
        <v>581.09999999999991</v>
      </c>
      <c r="X264" s="410">
        <v>367.4</v>
      </c>
      <c r="Y264" s="410">
        <v>51.5</v>
      </c>
      <c r="Z264" s="410">
        <v>126.5</v>
      </c>
      <c r="AA264" s="363">
        <v>28.4</v>
      </c>
      <c r="AB264" s="405">
        <v>0</v>
      </c>
      <c r="AC264" s="405">
        <v>28.4</v>
      </c>
      <c r="AD264" s="405">
        <v>0</v>
      </c>
      <c r="AE264" s="405">
        <v>0</v>
      </c>
      <c r="AF264" s="405">
        <v>0</v>
      </c>
      <c r="AG264" s="363">
        <v>7.3000000000000007</v>
      </c>
      <c r="AH264" s="405">
        <v>4.4000000000000004</v>
      </c>
      <c r="AI264" s="405">
        <v>1.9</v>
      </c>
      <c r="AJ264" s="405">
        <v>1</v>
      </c>
      <c r="AK264" s="341">
        <v>683.1</v>
      </c>
      <c r="AL264" s="318"/>
      <c r="AN264" s="417">
        <f t="shared" si="89"/>
        <v>581.09999999999991</v>
      </c>
      <c r="AO264" s="417">
        <f t="shared" si="90"/>
        <v>545.4</v>
      </c>
      <c r="AP264" s="318">
        <f t="shared" si="91"/>
        <v>608.1740138465799</v>
      </c>
      <c r="AQ264" s="318">
        <f t="shared" si="92"/>
        <v>614.59231962346905</v>
      </c>
    </row>
    <row r="265" spans="1:45" s="417" customFormat="1" ht="46.8">
      <c r="A265" s="684"/>
      <c r="B265" s="313" t="s">
        <v>253</v>
      </c>
      <c r="C265" s="244" t="s">
        <v>424</v>
      </c>
      <c r="D265" s="406">
        <v>545</v>
      </c>
      <c r="E265" s="394" t="s">
        <v>969</v>
      </c>
      <c r="F265" s="412">
        <v>1</v>
      </c>
      <c r="G265" s="412"/>
      <c r="H265" s="412"/>
      <c r="I265" s="404">
        <v>0.5</v>
      </c>
      <c r="J265" s="404"/>
      <c r="K265" s="404"/>
      <c r="L265" s="412">
        <v>1</v>
      </c>
      <c r="M265" s="412"/>
      <c r="N265" s="412"/>
      <c r="O265" s="329">
        <v>0</v>
      </c>
      <c r="P265" s="407">
        <v>1</v>
      </c>
      <c r="Q265" s="407"/>
      <c r="R265" s="407"/>
      <c r="S265" s="407">
        <v>0</v>
      </c>
      <c r="T265" s="458" t="s">
        <v>429</v>
      </c>
      <c r="U265" s="407"/>
      <c r="V265" s="407"/>
      <c r="W265" s="336">
        <f t="shared" si="83"/>
        <v>622.79999999999995</v>
      </c>
      <c r="X265" s="410">
        <v>449.9</v>
      </c>
      <c r="Y265" s="410">
        <v>0</v>
      </c>
      <c r="Z265" s="410">
        <v>135.9</v>
      </c>
      <c r="AA265" s="363">
        <v>23.1</v>
      </c>
      <c r="AB265" s="405">
        <v>23.1</v>
      </c>
      <c r="AC265" s="405">
        <v>0</v>
      </c>
      <c r="AD265" s="405">
        <v>0</v>
      </c>
      <c r="AE265" s="405">
        <v>0</v>
      </c>
      <c r="AF265" s="405">
        <v>0</v>
      </c>
      <c r="AG265" s="363">
        <v>13.899999999999999</v>
      </c>
      <c r="AH265" s="405">
        <v>5</v>
      </c>
      <c r="AI265" s="405">
        <v>6.6</v>
      </c>
      <c r="AJ265" s="405">
        <v>2.2999999999999998</v>
      </c>
      <c r="AK265" s="341">
        <v>746.2</v>
      </c>
      <c r="AL265" s="318"/>
      <c r="AN265" s="417">
        <f t="shared" si="89"/>
        <v>622.79999999999995</v>
      </c>
      <c r="AO265" s="417">
        <f t="shared" si="90"/>
        <v>585.79999999999995</v>
      </c>
      <c r="AP265" s="318">
        <f t="shared" si="91"/>
        <v>651.81685738022713</v>
      </c>
      <c r="AQ265" s="318">
        <f t="shared" si="92"/>
        <v>660.11767663261492</v>
      </c>
    </row>
    <row r="266" spans="1:45" s="417" customFormat="1" ht="31.2">
      <c r="A266" s="684"/>
      <c r="B266" s="313" t="s">
        <v>254</v>
      </c>
      <c r="C266" s="244" t="s">
        <v>425</v>
      </c>
      <c r="D266" s="406">
        <v>223</v>
      </c>
      <c r="E266" s="394" t="s">
        <v>18</v>
      </c>
      <c r="F266" s="412">
        <v>1</v>
      </c>
      <c r="G266" s="412"/>
      <c r="H266" s="412"/>
      <c r="I266" s="404"/>
      <c r="J266" s="404"/>
      <c r="K266" s="404"/>
      <c r="L266" s="412">
        <v>1</v>
      </c>
      <c r="M266" s="412"/>
      <c r="N266" s="412"/>
      <c r="O266" s="329">
        <v>0</v>
      </c>
      <c r="P266" s="407">
        <v>1</v>
      </c>
      <c r="Q266" s="407"/>
      <c r="R266" s="407"/>
      <c r="S266" s="407"/>
      <c r="T266" s="458" t="s">
        <v>429</v>
      </c>
      <c r="U266" s="407"/>
      <c r="V266" s="407"/>
      <c r="W266" s="336">
        <f t="shared" si="83"/>
        <v>578.4</v>
      </c>
      <c r="X266" s="410">
        <v>291.89999999999998</v>
      </c>
      <c r="Y266" s="410">
        <v>0</v>
      </c>
      <c r="Z266" s="410">
        <v>88.2</v>
      </c>
      <c r="AA266" s="363">
        <v>188.9</v>
      </c>
      <c r="AB266" s="405">
        <v>23.1</v>
      </c>
      <c r="AC266" s="405">
        <v>165.8</v>
      </c>
      <c r="AD266" s="405">
        <v>0</v>
      </c>
      <c r="AE266" s="405">
        <v>0</v>
      </c>
      <c r="AF266" s="405">
        <v>0</v>
      </c>
      <c r="AG266" s="363">
        <v>9.3999999999999986</v>
      </c>
      <c r="AH266" s="405">
        <v>3.8</v>
      </c>
      <c r="AI266" s="405">
        <v>4.0999999999999996</v>
      </c>
      <c r="AJ266" s="405">
        <v>1.5</v>
      </c>
      <c r="AK266" s="341">
        <v>661.9</v>
      </c>
      <c r="AL266" s="318"/>
      <c r="AN266" s="417">
        <f t="shared" si="89"/>
        <v>578.4</v>
      </c>
      <c r="AO266" s="417">
        <f t="shared" si="90"/>
        <v>380.09999999999997</v>
      </c>
      <c r="AP266" s="318">
        <f t="shared" si="91"/>
        <v>605.34821822209926</v>
      </c>
      <c r="AQ266" s="318">
        <f t="shared" si="92"/>
        <v>428.32149007862228</v>
      </c>
    </row>
    <row r="267" spans="1:45" s="417" customFormat="1" ht="31.2">
      <c r="A267" s="684"/>
      <c r="B267" s="313" t="s">
        <v>255</v>
      </c>
      <c r="C267" s="244" t="s">
        <v>426</v>
      </c>
      <c r="D267" s="406">
        <v>303</v>
      </c>
      <c r="E267" s="394" t="s">
        <v>15</v>
      </c>
      <c r="F267" s="412">
        <v>1</v>
      </c>
      <c r="G267" s="412"/>
      <c r="H267" s="412"/>
      <c r="I267" s="404">
        <v>0.25</v>
      </c>
      <c r="J267" s="404"/>
      <c r="K267" s="404">
        <v>0.25</v>
      </c>
      <c r="L267" s="412">
        <v>1</v>
      </c>
      <c r="M267" s="412"/>
      <c r="N267" s="412"/>
      <c r="O267" s="329">
        <v>0.25</v>
      </c>
      <c r="P267" s="407">
        <v>1</v>
      </c>
      <c r="Q267" s="407"/>
      <c r="R267" s="407"/>
      <c r="S267" s="407">
        <v>1</v>
      </c>
      <c r="T267" s="458" t="s">
        <v>429</v>
      </c>
      <c r="U267" s="407"/>
      <c r="V267" s="407"/>
      <c r="W267" s="336">
        <f t="shared" si="83"/>
        <v>858.7</v>
      </c>
      <c r="X267" s="410">
        <v>474.4</v>
      </c>
      <c r="Y267" s="410">
        <v>50</v>
      </c>
      <c r="Z267" s="410">
        <v>151.1</v>
      </c>
      <c r="AA267" s="363">
        <v>172.5</v>
      </c>
      <c r="AB267" s="405">
        <v>23.1</v>
      </c>
      <c r="AC267" s="405">
        <v>149.4</v>
      </c>
      <c r="AD267" s="405">
        <v>0</v>
      </c>
      <c r="AE267" s="405">
        <v>0</v>
      </c>
      <c r="AF267" s="405">
        <v>0</v>
      </c>
      <c r="AG267" s="363">
        <v>10.7</v>
      </c>
      <c r="AH267" s="405">
        <v>2</v>
      </c>
      <c r="AI267" s="405">
        <v>7.2</v>
      </c>
      <c r="AJ267" s="405">
        <v>1.5</v>
      </c>
      <c r="AK267" s="341">
        <v>956.2</v>
      </c>
      <c r="AL267" s="318"/>
      <c r="AN267" s="417">
        <f t="shared" si="89"/>
        <v>858.7</v>
      </c>
      <c r="AO267" s="417">
        <f t="shared" si="90"/>
        <v>675.5</v>
      </c>
      <c r="AP267" s="318">
        <f t="shared" si="91"/>
        <v>898.70766768208273</v>
      </c>
      <c r="AQ267" s="318">
        <f t="shared" si="92"/>
        <v>761.19749157618878</v>
      </c>
    </row>
    <row r="268" spans="1:45" s="417" customFormat="1" ht="62.4">
      <c r="A268" s="684"/>
      <c r="B268" s="313" t="s">
        <v>256</v>
      </c>
      <c r="C268" s="244" t="s">
        <v>427</v>
      </c>
      <c r="D268" s="406">
        <v>380</v>
      </c>
      <c r="E268" s="394" t="s">
        <v>970</v>
      </c>
      <c r="F268" s="412">
        <v>1</v>
      </c>
      <c r="G268" s="412"/>
      <c r="H268" s="412"/>
      <c r="I268" s="404"/>
      <c r="J268" s="404"/>
      <c r="K268" s="404"/>
      <c r="L268" s="412">
        <v>1</v>
      </c>
      <c r="M268" s="412"/>
      <c r="N268" s="412"/>
      <c r="O268" s="412">
        <v>0</v>
      </c>
      <c r="P268" s="407">
        <v>1</v>
      </c>
      <c r="Q268" s="407"/>
      <c r="R268" s="407"/>
      <c r="S268" s="407"/>
      <c r="T268" s="458" t="s">
        <v>429</v>
      </c>
      <c r="U268" s="407"/>
      <c r="V268" s="407"/>
      <c r="W268" s="336">
        <f t="shared" si="83"/>
        <v>665.09999999999991</v>
      </c>
      <c r="X268" s="410">
        <v>440.9</v>
      </c>
      <c r="Y268" s="410">
        <v>0</v>
      </c>
      <c r="Z268" s="410">
        <v>133.19999999999999</v>
      </c>
      <c r="AA268" s="363">
        <v>80.800000000000011</v>
      </c>
      <c r="AB268" s="405">
        <v>23.1</v>
      </c>
      <c r="AC268" s="405">
        <v>57.7</v>
      </c>
      <c r="AD268" s="405">
        <v>0</v>
      </c>
      <c r="AE268" s="405">
        <v>0</v>
      </c>
      <c r="AF268" s="405">
        <v>0</v>
      </c>
      <c r="AG268" s="363">
        <v>10.199999999999999</v>
      </c>
      <c r="AH268" s="405">
        <v>4</v>
      </c>
      <c r="AI268" s="405">
        <v>3.6</v>
      </c>
      <c r="AJ268" s="405">
        <v>2.6</v>
      </c>
      <c r="AK268" s="341">
        <v>777.6</v>
      </c>
      <c r="AL268" s="318"/>
      <c r="AN268" s="417">
        <f t="shared" si="89"/>
        <v>665.09999999999991</v>
      </c>
      <c r="AO268" s="417">
        <f t="shared" si="90"/>
        <v>574.09999999999991</v>
      </c>
      <c r="AP268" s="318">
        <f t="shared" si="91"/>
        <v>696.08765549709233</v>
      </c>
      <c r="AQ268" s="318">
        <f t="shared" si="92"/>
        <v>646.93335294432256</v>
      </c>
    </row>
    <row r="269" spans="1:45" s="417" customFormat="1" ht="46.8">
      <c r="A269" s="684"/>
      <c r="B269" s="313" t="s">
        <v>258</v>
      </c>
      <c r="C269" s="244" t="s">
        <v>428</v>
      </c>
      <c r="D269" s="406">
        <v>227</v>
      </c>
      <c r="E269" s="394" t="s">
        <v>969</v>
      </c>
      <c r="F269" s="412">
        <v>1</v>
      </c>
      <c r="G269" s="412"/>
      <c r="H269" s="412"/>
      <c r="I269" s="404"/>
      <c r="J269" s="404"/>
      <c r="K269" s="404"/>
      <c r="L269" s="412">
        <v>1</v>
      </c>
      <c r="M269" s="412"/>
      <c r="N269" s="412"/>
      <c r="O269" s="412">
        <v>0</v>
      </c>
      <c r="P269" s="407">
        <v>1</v>
      </c>
      <c r="Q269" s="407"/>
      <c r="R269" s="407"/>
      <c r="S269" s="407"/>
      <c r="T269" s="458" t="s">
        <v>429</v>
      </c>
      <c r="U269" s="407"/>
      <c r="V269" s="407"/>
      <c r="W269" s="336">
        <f t="shared" si="83"/>
        <v>555.9</v>
      </c>
      <c r="X269" s="410">
        <v>401.6</v>
      </c>
      <c r="Y269" s="410">
        <v>0</v>
      </c>
      <c r="Z269" s="410">
        <v>121.3</v>
      </c>
      <c r="AA269" s="363">
        <v>25.9</v>
      </c>
      <c r="AB269" s="405">
        <v>0</v>
      </c>
      <c r="AC269" s="405">
        <v>25.9</v>
      </c>
      <c r="AD269" s="405">
        <v>0</v>
      </c>
      <c r="AE269" s="405">
        <v>0</v>
      </c>
      <c r="AF269" s="405">
        <v>0</v>
      </c>
      <c r="AG269" s="363">
        <v>7.1</v>
      </c>
      <c r="AH269" s="405">
        <v>2.8</v>
      </c>
      <c r="AI269" s="405">
        <v>2.7</v>
      </c>
      <c r="AJ269" s="405">
        <v>1.6</v>
      </c>
      <c r="AK269" s="341">
        <v>630.5</v>
      </c>
      <c r="AL269" s="318"/>
      <c r="AN269" s="417">
        <f t="shared" si="89"/>
        <v>555.9</v>
      </c>
      <c r="AO269" s="417">
        <f t="shared" si="90"/>
        <v>522.9</v>
      </c>
      <c r="AP269" s="318">
        <f t="shared" si="91"/>
        <v>581.79992135142629</v>
      </c>
      <c r="AQ269" s="318">
        <f t="shared" si="92"/>
        <v>589.23785099213785</v>
      </c>
    </row>
    <row r="270" spans="1:45" s="420" customFormat="1">
      <c r="A270" s="601">
        <v>14</v>
      </c>
      <c r="B270" s="12" t="s">
        <v>10</v>
      </c>
      <c r="C270" s="12"/>
      <c r="D270" s="419">
        <f>SUM(D256:D269)</f>
        <v>4039</v>
      </c>
      <c r="E270" s="12"/>
      <c r="F270" s="418">
        <f>SUM(F256:F269)</f>
        <v>13.5</v>
      </c>
      <c r="G270" s="418">
        <f t="shared" ref="G270:AK270" si="93">SUM(G256:G269)</f>
        <v>0</v>
      </c>
      <c r="H270" s="418">
        <f t="shared" si="93"/>
        <v>0</v>
      </c>
      <c r="I270" s="418">
        <f t="shared" si="93"/>
        <v>3.25</v>
      </c>
      <c r="J270" s="418">
        <f t="shared" si="93"/>
        <v>0</v>
      </c>
      <c r="K270" s="418">
        <f t="shared" si="93"/>
        <v>0.75</v>
      </c>
      <c r="L270" s="418">
        <f t="shared" si="93"/>
        <v>13</v>
      </c>
      <c r="M270" s="418">
        <f t="shared" si="93"/>
        <v>0</v>
      </c>
      <c r="N270" s="418">
        <f t="shared" si="93"/>
        <v>0</v>
      </c>
      <c r="O270" s="418">
        <f t="shared" si="93"/>
        <v>1.75</v>
      </c>
      <c r="P270" s="419">
        <f t="shared" si="93"/>
        <v>14</v>
      </c>
      <c r="Q270" s="419">
        <f t="shared" si="93"/>
        <v>0</v>
      </c>
      <c r="R270" s="419">
        <f t="shared" si="93"/>
        <v>0</v>
      </c>
      <c r="S270" s="419">
        <f t="shared" si="93"/>
        <v>5</v>
      </c>
      <c r="T270" s="419">
        <f t="shared" si="93"/>
        <v>0</v>
      </c>
      <c r="U270" s="419">
        <f t="shared" si="93"/>
        <v>0</v>
      </c>
      <c r="V270" s="419">
        <f t="shared" si="93"/>
        <v>0</v>
      </c>
      <c r="W270" s="418">
        <f>SUM(W256:W269)</f>
        <v>9027.5</v>
      </c>
      <c r="X270" s="418">
        <f t="shared" si="93"/>
        <v>5514.8</v>
      </c>
      <c r="Y270" s="418">
        <f t="shared" si="93"/>
        <v>298.60000000000002</v>
      </c>
      <c r="Z270" s="418">
        <f t="shared" si="93"/>
        <v>1665.4000000000003</v>
      </c>
      <c r="AA270" s="418">
        <f t="shared" si="93"/>
        <v>1418.5000000000002</v>
      </c>
      <c r="AB270" s="418">
        <f t="shared" si="93"/>
        <v>161.69999999999999</v>
      </c>
      <c r="AC270" s="418">
        <f t="shared" si="93"/>
        <v>1256.8000000000002</v>
      </c>
      <c r="AD270" s="418">
        <f t="shared" si="93"/>
        <v>0</v>
      </c>
      <c r="AE270" s="418">
        <f t="shared" si="93"/>
        <v>0</v>
      </c>
      <c r="AF270" s="418">
        <f t="shared" si="93"/>
        <v>0</v>
      </c>
      <c r="AG270" s="418">
        <f t="shared" si="93"/>
        <v>130.19999999999999</v>
      </c>
      <c r="AH270" s="418">
        <f t="shared" si="93"/>
        <v>49.999999999999993</v>
      </c>
      <c r="AI270" s="418">
        <f t="shared" si="93"/>
        <v>58.500000000000007</v>
      </c>
      <c r="AJ270" s="418">
        <f t="shared" si="93"/>
        <v>21.700000000000003</v>
      </c>
      <c r="AK270" s="418">
        <f t="shared" si="93"/>
        <v>10508.500000000002</v>
      </c>
      <c r="AL270" s="418"/>
      <c r="AN270" s="418">
        <f>SUM(AN256:AN269)</f>
        <v>9027.5</v>
      </c>
      <c r="AO270" s="418">
        <f>SUM(AO256:AO269)</f>
        <v>7478.7999999999993</v>
      </c>
      <c r="AP270" s="418">
        <f>'[1]Новодеревеньковская ЦРБ'!$K$90</f>
        <v>9448.1000000000022</v>
      </c>
      <c r="AQ270" s="418">
        <f>'[1]Новодеревеньковская ЦРБ'!$K$11</f>
        <v>8427.6</v>
      </c>
      <c r="AR270" s="420" t="e">
        <f>AP270-AP256-#REF!-AP257-AP258-AP259-#REF!-#REF!-AP260-AP261-AP262-#REF!-AP263-AP264-AP265-AP266-AP267-AP268-AP269</f>
        <v>#REF!</v>
      </c>
      <c r="AS270" s="420" t="e">
        <f>AQ270-AQ256-#REF!-AQ257-AQ258-AQ259-#REF!-#REF!-AQ260-AQ261-AQ262-#REF!-AQ263-AQ264-AQ265-AQ266-AQ267-AQ268-AQ269</f>
        <v>#REF!</v>
      </c>
    </row>
    <row r="271" spans="1:45" s="423" customFormat="1" ht="46.8">
      <c r="A271" s="685" t="s">
        <v>259</v>
      </c>
      <c r="B271" s="312" t="s">
        <v>260</v>
      </c>
      <c r="C271" s="312" t="s">
        <v>535</v>
      </c>
      <c r="D271" s="31">
        <v>269</v>
      </c>
      <c r="E271" s="312" t="s">
        <v>15</v>
      </c>
      <c r="F271" s="584">
        <v>1</v>
      </c>
      <c r="G271" s="587"/>
      <c r="H271" s="587"/>
      <c r="I271" s="584">
        <v>0.5</v>
      </c>
      <c r="J271" s="584"/>
      <c r="K271" s="584"/>
      <c r="L271" s="584">
        <v>1</v>
      </c>
      <c r="M271" s="584"/>
      <c r="N271" s="497"/>
      <c r="O271" s="526">
        <v>0.25</v>
      </c>
      <c r="P271" s="591">
        <v>1</v>
      </c>
      <c r="Q271" s="595"/>
      <c r="R271" s="595"/>
      <c r="S271" s="595"/>
      <c r="T271" s="526" t="s">
        <v>429</v>
      </c>
      <c r="U271" s="588"/>
      <c r="V271" s="588"/>
      <c r="W271" s="449">
        <v>643.75319999999999</v>
      </c>
      <c r="X271" s="593">
        <v>451.6</v>
      </c>
      <c r="Y271" s="593"/>
      <c r="Z271" s="449">
        <v>136.38320000000002</v>
      </c>
      <c r="AA271" s="593">
        <v>32.4</v>
      </c>
      <c r="AB271" s="592">
        <v>6.5</v>
      </c>
      <c r="AC271" s="592">
        <v>18.899999999999999</v>
      </c>
      <c r="AD271" s="592"/>
      <c r="AE271" s="592">
        <v>7</v>
      </c>
      <c r="AF271" s="592">
        <v>7</v>
      </c>
      <c r="AG271" s="593">
        <v>16.37</v>
      </c>
      <c r="AH271" s="592">
        <v>15.9</v>
      </c>
      <c r="AI271" s="592">
        <v>0.2</v>
      </c>
      <c r="AJ271" s="592">
        <v>0.27</v>
      </c>
      <c r="AK271" s="334">
        <v>810.9</v>
      </c>
      <c r="AL271" s="605"/>
      <c r="AN271" s="423">
        <f t="shared" ref="AN271:AN308" si="94">W271</f>
        <v>643.75319999999999</v>
      </c>
      <c r="AO271" s="423">
        <f t="shared" ref="AO271:AO308" si="95">X271+Y271+Z271</f>
        <v>587.98320000000001</v>
      </c>
      <c r="AP271" s="277">
        <f t="shared" ref="AP271:AP308" si="96">$AP$309*(AN271/$AN$309)</f>
        <v>727.77220760546629</v>
      </c>
      <c r="AQ271" s="277">
        <f t="shared" ref="AQ271:AQ308" si="97">$AQ$309*(AO271/$AO$309)</f>
        <v>585.60895409585169</v>
      </c>
    </row>
    <row r="272" spans="1:45" s="423" customFormat="1" ht="62.4">
      <c r="A272" s="686"/>
      <c r="B272" s="312" t="s">
        <v>536</v>
      </c>
      <c r="C272" s="312" t="s">
        <v>537</v>
      </c>
      <c r="D272" s="31">
        <v>758</v>
      </c>
      <c r="E272" s="312" t="s">
        <v>15</v>
      </c>
      <c r="F272" s="584">
        <v>1</v>
      </c>
      <c r="G272" s="584">
        <v>0.25</v>
      </c>
      <c r="H272" s="584"/>
      <c r="I272" s="584">
        <v>0.5</v>
      </c>
      <c r="J272" s="584"/>
      <c r="K272" s="584"/>
      <c r="L272" s="584">
        <v>0.25</v>
      </c>
      <c r="M272" s="584"/>
      <c r="N272" s="497"/>
      <c r="O272" s="526">
        <v>0.5</v>
      </c>
      <c r="P272" s="591">
        <v>1</v>
      </c>
      <c r="Q272" s="595"/>
      <c r="R272" s="595"/>
      <c r="S272" s="595">
        <v>1</v>
      </c>
      <c r="T272" s="590"/>
      <c r="U272" s="526" t="s">
        <v>430</v>
      </c>
      <c r="V272" s="526"/>
      <c r="W272" s="449">
        <v>338.78680000000003</v>
      </c>
      <c r="X272" s="593">
        <v>85</v>
      </c>
      <c r="Y272" s="593">
        <v>98.4</v>
      </c>
      <c r="Z272" s="449">
        <v>55.386800000000001</v>
      </c>
      <c r="AA272" s="593">
        <v>72.900000000000006</v>
      </c>
      <c r="AB272" s="592"/>
      <c r="AC272" s="592">
        <v>51.5</v>
      </c>
      <c r="AD272" s="592"/>
      <c r="AE272" s="592">
        <v>21.4</v>
      </c>
      <c r="AF272" s="592">
        <v>7</v>
      </c>
      <c r="AG272" s="593">
        <v>20.100000000000001</v>
      </c>
      <c r="AH272" s="592">
        <v>19.600000000000001</v>
      </c>
      <c r="AI272" s="592">
        <v>0.2</v>
      </c>
      <c r="AJ272" s="592">
        <v>0.3</v>
      </c>
      <c r="AK272" s="550">
        <v>489.1</v>
      </c>
      <c r="AL272" s="606" t="s">
        <v>976</v>
      </c>
      <c r="AN272" s="423">
        <f t="shared" si="94"/>
        <v>338.78680000000003</v>
      </c>
      <c r="AO272" s="423">
        <f t="shared" si="95"/>
        <v>238.7868</v>
      </c>
      <c r="AP272" s="277">
        <f t="shared" si="96"/>
        <v>383.0033269637986</v>
      </c>
      <c r="AQ272" s="277">
        <f t="shared" si="97"/>
        <v>237.82259118950216</v>
      </c>
    </row>
    <row r="273" spans="1:43" s="423" customFormat="1" ht="31.2">
      <c r="A273" s="686"/>
      <c r="B273" s="312" t="s">
        <v>538</v>
      </c>
      <c r="C273" s="312" t="s">
        <v>539</v>
      </c>
      <c r="D273" s="31">
        <v>1029</v>
      </c>
      <c r="E273" s="312" t="s">
        <v>13</v>
      </c>
      <c r="F273" s="584">
        <v>1</v>
      </c>
      <c r="G273" s="584">
        <v>1</v>
      </c>
      <c r="H273" s="584"/>
      <c r="I273" s="584">
        <v>1</v>
      </c>
      <c r="J273" s="584"/>
      <c r="K273" s="584"/>
      <c r="L273" s="584">
        <v>2</v>
      </c>
      <c r="M273" s="584"/>
      <c r="N273" s="497"/>
      <c r="O273" s="526"/>
      <c r="P273" s="591">
        <v>1</v>
      </c>
      <c r="Q273" s="595">
        <v>2</v>
      </c>
      <c r="R273" s="595"/>
      <c r="S273" s="595"/>
      <c r="T273" s="526" t="s">
        <v>429</v>
      </c>
      <c r="U273" s="526"/>
      <c r="V273" s="526"/>
      <c r="W273" s="449">
        <v>1158.8741999999997</v>
      </c>
      <c r="X273" s="593">
        <v>804.8</v>
      </c>
      <c r="Y273" s="593">
        <v>17.3</v>
      </c>
      <c r="Z273" s="449">
        <v>248.27419999999995</v>
      </c>
      <c r="AA273" s="593">
        <v>64.099999999999994</v>
      </c>
      <c r="AB273" s="592">
        <v>6.5</v>
      </c>
      <c r="AC273" s="592">
        <v>40.200000000000003</v>
      </c>
      <c r="AD273" s="592"/>
      <c r="AE273" s="592">
        <v>17.399999999999999</v>
      </c>
      <c r="AF273" s="592">
        <v>7.5</v>
      </c>
      <c r="AG273" s="593">
        <v>16.899999999999999</v>
      </c>
      <c r="AH273" s="592">
        <v>16.399999999999999</v>
      </c>
      <c r="AI273" s="592">
        <v>0.2</v>
      </c>
      <c r="AJ273" s="592">
        <v>0.3</v>
      </c>
      <c r="AK273" s="341">
        <v>1476.9</v>
      </c>
      <c r="AL273" s="605" t="s">
        <v>977</v>
      </c>
      <c r="AN273" s="423">
        <f t="shared" si="94"/>
        <v>1158.8741999999997</v>
      </c>
      <c r="AO273" s="423">
        <f t="shared" si="95"/>
        <v>1070.3741999999997</v>
      </c>
      <c r="AP273" s="277">
        <f t="shared" si="96"/>
        <v>1310.1238718052487</v>
      </c>
      <c r="AQ273" s="277">
        <f t="shared" si="97"/>
        <v>1066.0520840615579</v>
      </c>
    </row>
    <row r="274" spans="1:43" s="423" customFormat="1">
      <c r="A274" s="686"/>
      <c r="B274" s="312" t="s">
        <v>540</v>
      </c>
      <c r="C274" s="312" t="s">
        <v>541</v>
      </c>
      <c r="D274" s="31">
        <v>909</v>
      </c>
      <c r="E274" s="312" t="s">
        <v>15</v>
      </c>
      <c r="F274" s="584">
        <v>1</v>
      </c>
      <c r="G274" s="584">
        <v>0.5</v>
      </c>
      <c r="H274" s="584"/>
      <c r="I274" s="584">
        <v>1</v>
      </c>
      <c r="J274" s="584"/>
      <c r="K274" s="584"/>
      <c r="L274" s="584">
        <v>1</v>
      </c>
      <c r="M274" s="584">
        <v>0.5</v>
      </c>
      <c r="N274" s="497"/>
      <c r="O274" s="526">
        <v>1</v>
      </c>
      <c r="P274" s="591">
        <v>1</v>
      </c>
      <c r="Q274" s="595"/>
      <c r="R274" s="595"/>
      <c r="S274" s="595">
        <v>1</v>
      </c>
      <c r="T274" s="526" t="s">
        <v>429</v>
      </c>
      <c r="U274" s="526"/>
      <c r="V274" s="526"/>
      <c r="W274" s="449">
        <v>1158.0562</v>
      </c>
      <c r="X274" s="593">
        <v>537.70000000000005</v>
      </c>
      <c r="Y274" s="593">
        <v>225.4</v>
      </c>
      <c r="Z274" s="449">
        <v>230.4562</v>
      </c>
      <c r="AA274" s="593">
        <v>137.19999999999999</v>
      </c>
      <c r="AB274" s="592">
        <v>11</v>
      </c>
      <c r="AC274" s="592">
        <v>83.2</v>
      </c>
      <c r="AD274" s="592"/>
      <c r="AE274" s="592">
        <v>43</v>
      </c>
      <c r="AF274" s="592">
        <v>7.5</v>
      </c>
      <c r="AG274" s="593">
        <v>19.8</v>
      </c>
      <c r="AH274" s="592">
        <v>19.3</v>
      </c>
      <c r="AI274" s="592">
        <v>0.2</v>
      </c>
      <c r="AJ274" s="592">
        <v>0.3</v>
      </c>
      <c r="AK274" s="341">
        <v>1238.3</v>
      </c>
      <c r="AL274" s="605"/>
      <c r="AN274" s="423">
        <f t="shared" si="94"/>
        <v>1158.0562</v>
      </c>
      <c r="AO274" s="423">
        <f t="shared" si="95"/>
        <v>993.55619999999999</v>
      </c>
      <c r="AP274" s="277">
        <f t="shared" si="96"/>
        <v>1309.1991110959875</v>
      </c>
      <c r="AQ274" s="277">
        <f t="shared" si="97"/>
        <v>989.54427119252512</v>
      </c>
    </row>
    <row r="275" spans="1:43" s="423" customFormat="1" ht="31.2">
      <c r="A275" s="686"/>
      <c r="B275" s="312" t="s">
        <v>542</v>
      </c>
      <c r="C275" s="312" t="s">
        <v>543</v>
      </c>
      <c r="D275" s="31">
        <v>676</v>
      </c>
      <c r="E275" s="312" t="s">
        <v>18</v>
      </c>
      <c r="F275" s="584">
        <v>1</v>
      </c>
      <c r="G275" s="584"/>
      <c r="H275" s="584"/>
      <c r="I275" s="584">
        <v>0.5</v>
      </c>
      <c r="J275" s="584"/>
      <c r="K275" s="584"/>
      <c r="L275" s="584">
        <v>0.5</v>
      </c>
      <c r="M275" s="584"/>
      <c r="N275" s="497"/>
      <c r="O275" s="526">
        <v>0.25</v>
      </c>
      <c r="P275" s="591"/>
      <c r="Q275" s="595"/>
      <c r="R275" s="595"/>
      <c r="S275" s="595"/>
      <c r="T275" s="526" t="s">
        <v>430</v>
      </c>
      <c r="U275" s="526"/>
      <c r="V275" s="526"/>
      <c r="W275" s="449">
        <v>50.507799999999996</v>
      </c>
      <c r="X275" s="593">
        <v>18.899999999999999</v>
      </c>
      <c r="Y275" s="593"/>
      <c r="Z275" s="449">
        <v>5.7077999999999998</v>
      </c>
      <c r="AA275" s="593">
        <v>6</v>
      </c>
      <c r="AB275" s="592"/>
      <c r="AC275" s="592"/>
      <c r="AD275" s="592"/>
      <c r="AE275" s="592">
        <v>6</v>
      </c>
      <c r="AF275" s="592">
        <v>9.9</v>
      </c>
      <c r="AG275" s="593">
        <v>10</v>
      </c>
      <c r="AH275" s="592">
        <v>3.6</v>
      </c>
      <c r="AI275" s="592"/>
      <c r="AJ275" s="592">
        <v>6.4</v>
      </c>
      <c r="AK275" s="341">
        <v>288.7</v>
      </c>
      <c r="AL275" s="608" t="s">
        <v>978</v>
      </c>
      <c r="AN275" s="423">
        <f t="shared" si="94"/>
        <v>50.507799999999996</v>
      </c>
      <c r="AO275" s="423">
        <f t="shared" si="95"/>
        <v>24.607799999999997</v>
      </c>
      <c r="AP275" s="277">
        <f t="shared" si="96"/>
        <v>57.099790893925459</v>
      </c>
      <c r="AQ275" s="277">
        <f t="shared" si="97"/>
        <v>24.508434969910528</v>
      </c>
    </row>
    <row r="276" spans="1:43" s="423" customFormat="1" ht="46.8">
      <c r="A276" s="686"/>
      <c r="B276" s="312" t="s">
        <v>544</v>
      </c>
      <c r="C276" s="312" t="s">
        <v>545</v>
      </c>
      <c r="D276" s="31">
        <v>1724</v>
      </c>
      <c r="E276" s="312" t="s">
        <v>13</v>
      </c>
      <c r="F276" s="584">
        <v>1</v>
      </c>
      <c r="G276" s="584">
        <v>1</v>
      </c>
      <c r="H276" s="584"/>
      <c r="I276" s="584">
        <v>1</v>
      </c>
      <c r="J276" s="584"/>
      <c r="K276" s="584"/>
      <c r="L276" s="584">
        <v>1</v>
      </c>
      <c r="M276" s="584">
        <v>1</v>
      </c>
      <c r="N276" s="497"/>
      <c r="O276" s="526">
        <v>0.5</v>
      </c>
      <c r="P276" s="591">
        <v>1</v>
      </c>
      <c r="Q276" s="595">
        <v>1</v>
      </c>
      <c r="R276" s="595"/>
      <c r="S276" s="595">
        <v>1</v>
      </c>
      <c r="T276" s="526" t="s">
        <v>429</v>
      </c>
      <c r="U276" s="526" t="s">
        <v>429</v>
      </c>
      <c r="V276" s="526"/>
      <c r="W276" s="449">
        <v>1366.5271999999998</v>
      </c>
      <c r="X276" s="593">
        <v>858.9</v>
      </c>
      <c r="Y276" s="593">
        <v>114.7</v>
      </c>
      <c r="Z276" s="449">
        <v>294.02719999999999</v>
      </c>
      <c r="AA276" s="593">
        <v>74.8</v>
      </c>
      <c r="AB276" s="592">
        <v>3.3</v>
      </c>
      <c r="AC276" s="592">
        <v>60.9</v>
      </c>
      <c r="AD276" s="592"/>
      <c r="AE276" s="592">
        <v>10.6</v>
      </c>
      <c r="AF276" s="592">
        <v>7.5</v>
      </c>
      <c r="AG276" s="593">
        <v>16.600000000000001</v>
      </c>
      <c r="AH276" s="592">
        <v>16.100000000000001</v>
      </c>
      <c r="AI276" s="592">
        <v>0.2</v>
      </c>
      <c r="AJ276" s="592">
        <v>0.3</v>
      </c>
      <c r="AK276" s="341">
        <v>1662.1</v>
      </c>
      <c r="AL276" s="605"/>
      <c r="AN276" s="423">
        <f t="shared" si="94"/>
        <v>1366.5271999999998</v>
      </c>
      <c r="AO276" s="423">
        <f t="shared" si="95"/>
        <v>1267.6271999999999</v>
      </c>
      <c r="AP276" s="277">
        <f t="shared" si="96"/>
        <v>1544.878560754209</v>
      </c>
      <c r="AQ276" s="277">
        <f t="shared" si="97"/>
        <v>1262.5085865981423</v>
      </c>
    </row>
    <row r="277" spans="1:43" s="423" customFormat="1" ht="78">
      <c r="A277" s="686"/>
      <c r="B277" s="312" t="s">
        <v>546</v>
      </c>
      <c r="C277" s="312" t="s">
        <v>547</v>
      </c>
      <c r="D277" s="31">
        <v>523</v>
      </c>
      <c r="E277" s="312" t="s">
        <v>15</v>
      </c>
      <c r="F277" s="584">
        <v>1</v>
      </c>
      <c r="G277" s="584"/>
      <c r="H277" s="584"/>
      <c r="I277" s="584">
        <v>0.5</v>
      </c>
      <c r="J277" s="584"/>
      <c r="K277" s="584"/>
      <c r="L277" s="584">
        <v>1</v>
      </c>
      <c r="M277" s="584"/>
      <c r="N277" s="497"/>
      <c r="O277" s="526">
        <v>0.25</v>
      </c>
      <c r="P277" s="591">
        <v>1</v>
      </c>
      <c r="Q277" s="595"/>
      <c r="R277" s="595"/>
      <c r="S277" s="595"/>
      <c r="T277" s="526" t="s">
        <v>429</v>
      </c>
      <c r="U277" s="526"/>
      <c r="V277" s="526"/>
      <c r="W277" s="449">
        <v>698.03719999999998</v>
      </c>
      <c r="X277" s="593">
        <v>478.6</v>
      </c>
      <c r="Y277" s="593"/>
      <c r="Z277" s="449">
        <v>144.53720000000001</v>
      </c>
      <c r="AA277" s="593">
        <v>51.5</v>
      </c>
      <c r="AB277" s="592">
        <v>6.5</v>
      </c>
      <c r="AC277" s="592">
        <v>36.5</v>
      </c>
      <c r="AD277" s="592"/>
      <c r="AE277" s="592">
        <v>8.5</v>
      </c>
      <c r="AF277" s="592">
        <v>7</v>
      </c>
      <c r="AG277" s="593">
        <v>16.400000000000002</v>
      </c>
      <c r="AH277" s="592">
        <v>15.9</v>
      </c>
      <c r="AI277" s="592">
        <v>0.2</v>
      </c>
      <c r="AJ277" s="592">
        <v>0.3</v>
      </c>
      <c r="AK277" s="341">
        <v>821.4</v>
      </c>
      <c r="AL277" s="605"/>
      <c r="AN277" s="423">
        <f t="shared" si="94"/>
        <v>698.03719999999998</v>
      </c>
      <c r="AO277" s="423">
        <f t="shared" si="95"/>
        <v>623.13720000000001</v>
      </c>
      <c r="AP277" s="277">
        <f t="shared" si="96"/>
        <v>789.14104665380842</v>
      </c>
      <c r="AQ277" s="277">
        <f t="shared" si="97"/>
        <v>620.62100405286674</v>
      </c>
    </row>
    <row r="278" spans="1:43" s="423" customFormat="1" ht="78">
      <c r="A278" s="686"/>
      <c r="B278" s="312" t="s">
        <v>261</v>
      </c>
      <c r="C278" s="312" t="s">
        <v>548</v>
      </c>
      <c r="D278" s="31">
        <v>513</v>
      </c>
      <c r="E278" s="312" t="s">
        <v>15</v>
      </c>
      <c r="F278" s="584">
        <v>1</v>
      </c>
      <c r="G278" s="584"/>
      <c r="H278" s="584"/>
      <c r="I278" s="584">
        <v>0.5</v>
      </c>
      <c r="J278" s="584"/>
      <c r="K278" s="584"/>
      <c r="L278" s="584">
        <v>1</v>
      </c>
      <c r="M278" s="584"/>
      <c r="N278" s="497"/>
      <c r="O278" s="526">
        <v>0.25</v>
      </c>
      <c r="P278" s="591">
        <v>1</v>
      </c>
      <c r="Q278" s="595"/>
      <c r="R278" s="595"/>
      <c r="S278" s="595"/>
      <c r="T278" s="526" t="s">
        <v>429</v>
      </c>
      <c r="U278" s="526"/>
      <c r="V278" s="526"/>
      <c r="W278" s="449">
        <v>728.58860000000004</v>
      </c>
      <c r="X278" s="593">
        <v>449.3</v>
      </c>
      <c r="Y278" s="593"/>
      <c r="Z278" s="449">
        <v>135.68860000000001</v>
      </c>
      <c r="AA278" s="593">
        <v>116.7</v>
      </c>
      <c r="AB278" s="592">
        <v>6.5</v>
      </c>
      <c r="AC278" s="592">
        <v>101.2</v>
      </c>
      <c r="AD278" s="592"/>
      <c r="AE278" s="592">
        <v>9</v>
      </c>
      <c r="AF278" s="592">
        <v>7</v>
      </c>
      <c r="AG278" s="593">
        <v>19.899999999999999</v>
      </c>
      <c r="AH278" s="592">
        <v>19.399999999999999</v>
      </c>
      <c r="AI278" s="592">
        <v>0.2</v>
      </c>
      <c r="AJ278" s="592">
        <v>0.3</v>
      </c>
      <c r="AK278" s="341">
        <v>906.7</v>
      </c>
      <c r="AL278" s="605"/>
      <c r="AN278" s="423">
        <f t="shared" si="94"/>
        <v>728.58860000000004</v>
      </c>
      <c r="AO278" s="423">
        <f t="shared" si="95"/>
        <v>584.98860000000002</v>
      </c>
      <c r="AP278" s="277">
        <f t="shared" si="96"/>
        <v>823.67984168183727</v>
      </c>
      <c r="AQ278" s="277">
        <f t="shared" si="97"/>
        <v>582.62644613655038</v>
      </c>
    </row>
    <row r="279" spans="1:43" s="423" customFormat="1">
      <c r="A279" s="686"/>
      <c r="B279" s="312" t="s">
        <v>219</v>
      </c>
      <c r="C279" s="312" t="s">
        <v>549</v>
      </c>
      <c r="D279" s="31">
        <v>8927</v>
      </c>
      <c r="E279" s="312" t="s">
        <v>15</v>
      </c>
      <c r="F279" s="584">
        <v>1</v>
      </c>
      <c r="G279" s="584">
        <v>3</v>
      </c>
      <c r="H279" s="584"/>
      <c r="I279" s="584">
        <v>1</v>
      </c>
      <c r="J279" s="584"/>
      <c r="K279" s="584"/>
      <c r="L279" s="584">
        <v>1</v>
      </c>
      <c r="M279" s="584">
        <v>2.5</v>
      </c>
      <c r="N279" s="497"/>
      <c r="O279" s="526">
        <v>0.5</v>
      </c>
      <c r="P279" s="591">
        <v>1</v>
      </c>
      <c r="Q279" s="595">
        <v>2</v>
      </c>
      <c r="R279" s="595"/>
      <c r="S279" s="595"/>
      <c r="T279" s="526" t="s">
        <v>429</v>
      </c>
      <c r="U279" s="526"/>
      <c r="V279" s="526"/>
      <c r="W279" s="449">
        <v>2036.52</v>
      </c>
      <c r="X279" s="593">
        <v>1460</v>
      </c>
      <c r="Y279" s="593"/>
      <c r="Z279" s="449">
        <v>440.91999999999996</v>
      </c>
      <c r="AA279" s="593">
        <v>76.599999999999994</v>
      </c>
      <c r="AB279" s="592">
        <v>6.5</v>
      </c>
      <c r="AC279" s="592">
        <v>51.1</v>
      </c>
      <c r="AD279" s="592"/>
      <c r="AE279" s="592">
        <v>19</v>
      </c>
      <c r="AF279" s="592">
        <v>7.5</v>
      </c>
      <c r="AG279" s="593">
        <v>51.5</v>
      </c>
      <c r="AH279" s="592">
        <v>51</v>
      </c>
      <c r="AI279" s="592">
        <v>0.2</v>
      </c>
      <c r="AJ279" s="592">
        <v>0.3</v>
      </c>
      <c r="AK279" s="341">
        <v>2157.1999999999998</v>
      </c>
      <c r="AL279" s="605"/>
      <c r="AN279" s="423">
        <f t="shared" si="94"/>
        <v>2036.52</v>
      </c>
      <c r="AO279" s="423">
        <f t="shared" si="95"/>
        <v>1900.92</v>
      </c>
      <c r="AP279" s="277">
        <f t="shared" si="96"/>
        <v>2302.3150117664418</v>
      </c>
      <c r="AQ279" s="277">
        <f t="shared" si="97"/>
        <v>1893.2441828608137</v>
      </c>
    </row>
    <row r="280" spans="1:43" s="423" customFormat="1" ht="46.8">
      <c r="A280" s="686"/>
      <c r="B280" s="312" t="s">
        <v>550</v>
      </c>
      <c r="C280" s="312" t="s">
        <v>551</v>
      </c>
      <c r="D280" s="31">
        <v>2220</v>
      </c>
      <c r="E280" s="312" t="s">
        <v>13</v>
      </c>
      <c r="F280" s="584">
        <v>1</v>
      </c>
      <c r="G280" s="584">
        <v>1</v>
      </c>
      <c r="H280" s="584"/>
      <c r="I280" s="584">
        <v>1</v>
      </c>
      <c r="J280" s="584"/>
      <c r="K280" s="584"/>
      <c r="L280" s="584">
        <v>1</v>
      </c>
      <c r="M280" s="584"/>
      <c r="N280" s="497"/>
      <c r="O280" s="526"/>
      <c r="P280" s="591">
        <v>1</v>
      </c>
      <c r="Q280" s="595"/>
      <c r="R280" s="595"/>
      <c r="S280" s="595"/>
      <c r="T280" s="526" t="s">
        <v>429</v>
      </c>
      <c r="U280" s="526"/>
      <c r="V280" s="526"/>
      <c r="W280" s="449">
        <v>1221.2662</v>
      </c>
      <c r="X280" s="593">
        <v>689.2</v>
      </c>
      <c r="Y280" s="593">
        <v>178.9</v>
      </c>
      <c r="Z280" s="449">
        <v>262.1662</v>
      </c>
      <c r="AA280" s="593">
        <v>62.8</v>
      </c>
      <c r="AB280" s="592">
        <v>6.5</v>
      </c>
      <c r="AC280" s="592">
        <v>35.799999999999997</v>
      </c>
      <c r="AD280" s="592"/>
      <c r="AE280" s="592">
        <v>20.5</v>
      </c>
      <c r="AF280" s="592">
        <v>7</v>
      </c>
      <c r="AG280" s="593">
        <v>21.2</v>
      </c>
      <c r="AH280" s="592">
        <v>19.600000000000001</v>
      </c>
      <c r="AI280" s="592">
        <v>0.2</v>
      </c>
      <c r="AJ280" s="592">
        <v>1.4</v>
      </c>
      <c r="AK280" s="341">
        <v>1477.7</v>
      </c>
      <c r="AL280" s="605" t="s">
        <v>979</v>
      </c>
      <c r="AN280" s="423">
        <f t="shared" si="94"/>
        <v>1221.2662</v>
      </c>
      <c r="AO280" s="423">
        <f t="shared" si="95"/>
        <v>1130.2662</v>
      </c>
      <c r="AP280" s="277">
        <f t="shared" si="96"/>
        <v>1380.6589209155607</v>
      </c>
      <c r="AQ280" s="277">
        <f t="shared" si="97"/>
        <v>1125.7022432475837</v>
      </c>
    </row>
    <row r="281" spans="1:43" s="423" customFormat="1" ht="46.8">
      <c r="A281" s="686"/>
      <c r="B281" s="312" t="s">
        <v>552</v>
      </c>
      <c r="C281" s="312" t="s">
        <v>553</v>
      </c>
      <c r="D281" s="31">
        <v>499</v>
      </c>
      <c r="E281" s="312" t="s">
        <v>15</v>
      </c>
      <c r="F281" s="584">
        <v>1</v>
      </c>
      <c r="G281" s="584"/>
      <c r="H281" s="584"/>
      <c r="I281" s="584">
        <v>0.5</v>
      </c>
      <c r="J281" s="584"/>
      <c r="K281" s="584"/>
      <c r="L281" s="584">
        <v>1</v>
      </c>
      <c r="M281" s="584"/>
      <c r="N281" s="497"/>
      <c r="O281" s="526">
        <v>0.25</v>
      </c>
      <c r="P281" s="591">
        <v>1</v>
      </c>
      <c r="Q281" s="595"/>
      <c r="R281" s="595"/>
      <c r="S281" s="595"/>
      <c r="T281" s="526" t="s">
        <v>429</v>
      </c>
      <c r="U281" s="526"/>
      <c r="V281" s="526"/>
      <c r="W281" s="449">
        <v>737.85239999999999</v>
      </c>
      <c r="X281" s="593">
        <v>446.2</v>
      </c>
      <c r="Y281" s="593"/>
      <c r="Z281" s="449">
        <v>134.75239999999999</v>
      </c>
      <c r="AA281" s="593">
        <v>133</v>
      </c>
      <c r="AB281" s="592"/>
      <c r="AC281" s="592">
        <v>126</v>
      </c>
      <c r="AD281" s="592"/>
      <c r="AE281" s="592">
        <v>7</v>
      </c>
      <c r="AF281" s="592">
        <v>7.5</v>
      </c>
      <c r="AG281" s="593">
        <v>16.400000000000002</v>
      </c>
      <c r="AH281" s="592">
        <v>15.9</v>
      </c>
      <c r="AI281" s="592">
        <v>0.2</v>
      </c>
      <c r="AJ281" s="592">
        <v>0.3</v>
      </c>
      <c r="AK281" s="341">
        <v>872.1</v>
      </c>
      <c r="AL281" s="605"/>
      <c r="AN281" s="423">
        <f t="shared" si="94"/>
        <v>737.85239999999999</v>
      </c>
      <c r="AO281" s="423">
        <f t="shared" si="95"/>
        <v>580.95240000000001</v>
      </c>
      <c r="AP281" s="277">
        <f t="shared" si="96"/>
        <v>834.1527001885064</v>
      </c>
      <c r="AQ281" s="277">
        <f t="shared" si="97"/>
        <v>578.60654410444863</v>
      </c>
    </row>
    <row r="282" spans="1:43" s="423" customFormat="1" ht="78">
      <c r="A282" s="686"/>
      <c r="B282" s="312" t="s">
        <v>554</v>
      </c>
      <c r="C282" s="312" t="s">
        <v>555</v>
      </c>
      <c r="D282" s="31">
        <v>876</v>
      </c>
      <c r="E282" s="312" t="s">
        <v>15</v>
      </c>
      <c r="F282" s="584">
        <v>1</v>
      </c>
      <c r="G282" s="584"/>
      <c r="H282" s="584"/>
      <c r="I282" s="584">
        <v>0.5</v>
      </c>
      <c r="J282" s="584"/>
      <c r="K282" s="584"/>
      <c r="L282" s="584">
        <v>1</v>
      </c>
      <c r="M282" s="584"/>
      <c r="N282" s="497"/>
      <c r="O282" s="526">
        <v>0.5</v>
      </c>
      <c r="P282" s="591">
        <v>1</v>
      </c>
      <c r="Q282" s="595"/>
      <c r="R282" s="595"/>
      <c r="S282" s="595">
        <v>1</v>
      </c>
      <c r="T282" s="526" t="s">
        <v>429</v>
      </c>
      <c r="U282" s="526"/>
      <c r="V282" s="526"/>
      <c r="W282" s="449">
        <v>823.07419999999991</v>
      </c>
      <c r="X282" s="593">
        <v>458.8</v>
      </c>
      <c r="Y282" s="593">
        <v>113.3</v>
      </c>
      <c r="Z282" s="449">
        <v>172.77420000000001</v>
      </c>
      <c r="AA282" s="593">
        <v>51.3</v>
      </c>
      <c r="AB282" s="592">
        <v>6.5</v>
      </c>
      <c r="AC282" s="592">
        <v>31.8</v>
      </c>
      <c r="AD282" s="592"/>
      <c r="AE282" s="592">
        <v>13</v>
      </c>
      <c r="AF282" s="592">
        <v>7</v>
      </c>
      <c r="AG282" s="593">
        <v>19.899999999999999</v>
      </c>
      <c r="AH282" s="592">
        <v>19.399999999999999</v>
      </c>
      <c r="AI282" s="592">
        <v>0.2</v>
      </c>
      <c r="AJ282" s="592">
        <v>0.3</v>
      </c>
      <c r="AK282" s="603">
        <v>1140.7</v>
      </c>
      <c r="AL282" s="606" t="s">
        <v>986</v>
      </c>
      <c r="AN282" s="423">
        <f t="shared" si="94"/>
        <v>823.07419999999991</v>
      </c>
      <c r="AO282" s="423">
        <f t="shared" si="95"/>
        <v>744.87419999999997</v>
      </c>
      <c r="AP282" s="277">
        <f t="shared" si="96"/>
        <v>930.49716499600015</v>
      </c>
      <c r="AQ282" s="277">
        <f t="shared" si="97"/>
        <v>741.86643631141874</v>
      </c>
    </row>
    <row r="283" spans="1:43" s="423" customFormat="1" ht="124.8">
      <c r="A283" s="686"/>
      <c r="B283" s="312" t="s">
        <v>556</v>
      </c>
      <c r="C283" s="312" t="s">
        <v>557</v>
      </c>
      <c r="D283" s="31">
        <v>724</v>
      </c>
      <c r="E283" s="312" t="s">
        <v>15</v>
      </c>
      <c r="F283" s="584">
        <v>1</v>
      </c>
      <c r="G283" s="584"/>
      <c r="H283" s="584"/>
      <c r="I283" s="584">
        <v>0.5</v>
      </c>
      <c r="J283" s="584"/>
      <c r="K283" s="584"/>
      <c r="L283" s="584">
        <v>0.5</v>
      </c>
      <c r="M283" s="584"/>
      <c r="N283" s="497"/>
      <c r="O283" s="526">
        <v>0.5</v>
      </c>
      <c r="P283" s="591">
        <v>1</v>
      </c>
      <c r="Q283" s="595"/>
      <c r="R283" s="595"/>
      <c r="S283" s="595">
        <v>1</v>
      </c>
      <c r="T283" s="526" t="s">
        <v>429</v>
      </c>
      <c r="U283" s="526"/>
      <c r="V283" s="526"/>
      <c r="W283" s="449">
        <v>435.7226</v>
      </c>
      <c r="X283" s="593">
        <v>201.5</v>
      </c>
      <c r="Y283" s="593">
        <v>114.8</v>
      </c>
      <c r="Z283" s="449">
        <v>95.522599999999997</v>
      </c>
      <c r="AA283" s="593">
        <v>4.9000000000000004</v>
      </c>
      <c r="AB283" s="592"/>
      <c r="AC283" s="592"/>
      <c r="AD283" s="592"/>
      <c r="AE283" s="592">
        <v>4.9000000000000004</v>
      </c>
      <c r="AF283" s="592">
        <v>7</v>
      </c>
      <c r="AG283" s="593">
        <v>12</v>
      </c>
      <c r="AH283" s="592">
        <v>11.6</v>
      </c>
      <c r="AI283" s="592">
        <v>0.1</v>
      </c>
      <c r="AJ283" s="592">
        <v>0.3</v>
      </c>
      <c r="AK283" s="341">
        <v>478.1</v>
      </c>
      <c r="AL283" s="605"/>
      <c r="AN283" s="423">
        <f t="shared" si="94"/>
        <v>435.7226</v>
      </c>
      <c r="AO283" s="423">
        <f t="shared" si="95"/>
        <v>411.82260000000002</v>
      </c>
      <c r="AP283" s="277">
        <f t="shared" si="96"/>
        <v>492.59063645135058</v>
      </c>
      <c r="AQ283" s="277">
        <f t="shared" si="97"/>
        <v>410.15968153347626</v>
      </c>
    </row>
    <row r="284" spans="1:43" s="423" customFormat="1" ht="46.8">
      <c r="A284" s="686"/>
      <c r="B284" s="312" t="s">
        <v>558</v>
      </c>
      <c r="C284" s="312" t="s">
        <v>559</v>
      </c>
      <c r="D284" s="31">
        <v>1779</v>
      </c>
      <c r="E284" s="312" t="s">
        <v>15</v>
      </c>
      <c r="F284" s="584">
        <v>1</v>
      </c>
      <c r="G284" s="584">
        <v>1</v>
      </c>
      <c r="H284" s="584"/>
      <c r="I284" s="584">
        <v>1</v>
      </c>
      <c r="J284" s="584"/>
      <c r="K284" s="584"/>
      <c r="L284" s="584">
        <v>1</v>
      </c>
      <c r="M284" s="584">
        <v>0.5</v>
      </c>
      <c r="N284" s="497"/>
      <c r="O284" s="526">
        <v>0.5</v>
      </c>
      <c r="P284" s="591">
        <v>1</v>
      </c>
      <c r="Q284" s="595"/>
      <c r="R284" s="595"/>
      <c r="S284" s="595"/>
      <c r="T284" s="526" t="s">
        <v>429</v>
      </c>
      <c r="U284" s="526"/>
      <c r="V284" s="526"/>
      <c r="W284" s="449">
        <v>810.37620000000004</v>
      </c>
      <c r="X284" s="593">
        <v>573.1</v>
      </c>
      <c r="Y284" s="593"/>
      <c r="Z284" s="449">
        <v>173.0762</v>
      </c>
      <c r="AA284" s="593">
        <v>40.6</v>
      </c>
      <c r="AB284" s="592"/>
      <c r="AC284" s="592">
        <v>25.2</v>
      </c>
      <c r="AD284" s="592"/>
      <c r="AE284" s="592">
        <v>15.4</v>
      </c>
      <c r="AF284" s="592">
        <v>7</v>
      </c>
      <c r="AG284" s="593">
        <v>16.600000000000001</v>
      </c>
      <c r="AH284" s="592">
        <v>16.100000000000001</v>
      </c>
      <c r="AI284" s="592">
        <v>0.2</v>
      </c>
      <c r="AJ284" s="592">
        <v>0.3</v>
      </c>
      <c r="AK284" s="341">
        <v>991.3</v>
      </c>
      <c r="AL284" s="605"/>
      <c r="AN284" s="423">
        <f t="shared" si="94"/>
        <v>810.37620000000004</v>
      </c>
      <c r="AO284" s="423">
        <f t="shared" si="95"/>
        <v>746.17619999999999</v>
      </c>
      <c r="AP284" s="277">
        <f t="shared" si="96"/>
        <v>916.14189423047367</v>
      </c>
      <c r="AQ284" s="277">
        <f t="shared" si="97"/>
        <v>743.1631789024193</v>
      </c>
    </row>
    <row r="285" spans="1:43" s="423" customFormat="1" ht="62.4">
      <c r="A285" s="686"/>
      <c r="B285" s="312" t="s">
        <v>560</v>
      </c>
      <c r="C285" s="312" t="s">
        <v>561</v>
      </c>
      <c r="D285" s="31">
        <v>1894</v>
      </c>
      <c r="E285" s="312" t="s">
        <v>15</v>
      </c>
      <c r="F285" s="584">
        <v>1</v>
      </c>
      <c r="G285" s="584">
        <v>1</v>
      </c>
      <c r="H285" s="584"/>
      <c r="I285" s="584">
        <v>1</v>
      </c>
      <c r="J285" s="584"/>
      <c r="K285" s="584"/>
      <c r="L285" s="584">
        <v>1</v>
      </c>
      <c r="M285" s="584"/>
      <c r="N285" s="497"/>
      <c r="O285" s="526">
        <v>1</v>
      </c>
      <c r="P285" s="591">
        <v>1</v>
      </c>
      <c r="Q285" s="595"/>
      <c r="R285" s="595"/>
      <c r="S285" s="595">
        <v>1</v>
      </c>
      <c r="T285" s="526" t="s">
        <v>429</v>
      </c>
      <c r="U285" s="526"/>
      <c r="V285" s="526"/>
      <c r="W285" s="449">
        <v>937.20759999999996</v>
      </c>
      <c r="X285" s="593">
        <v>404.2</v>
      </c>
      <c r="Y285" s="593">
        <v>229.6</v>
      </c>
      <c r="Z285" s="449">
        <v>191.40759999999997</v>
      </c>
      <c r="AA285" s="593">
        <v>84.6</v>
      </c>
      <c r="AB285" s="592">
        <v>6.8</v>
      </c>
      <c r="AC285" s="592">
        <v>61</v>
      </c>
      <c r="AD285" s="592"/>
      <c r="AE285" s="592">
        <v>16.8</v>
      </c>
      <c r="AF285" s="592">
        <v>7</v>
      </c>
      <c r="AG285" s="593">
        <v>20.399999999999999</v>
      </c>
      <c r="AH285" s="592">
        <v>19.899999999999999</v>
      </c>
      <c r="AI285" s="592">
        <v>0.2</v>
      </c>
      <c r="AJ285" s="592">
        <v>0.3</v>
      </c>
      <c r="AK285" s="341">
        <v>1065.7</v>
      </c>
      <c r="AL285" s="605"/>
      <c r="AN285" s="423">
        <f t="shared" si="94"/>
        <v>937.20759999999996</v>
      </c>
      <c r="AO285" s="423">
        <f t="shared" si="95"/>
        <v>825.20759999999996</v>
      </c>
      <c r="AP285" s="277">
        <f t="shared" si="96"/>
        <v>1059.526607458605</v>
      </c>
      <c r="AQ285" s="277">
        <f t="shared" si="97"/>
        <v>821.87545417615308</v>
      </c>
    </row>
    <row r="286" spans="1:43" s="423" customFormat="1" ht="46.8">
      <c r="A286" s="686"/>
      <c r="B286" s="312" t="s">
        <v>562</v>
      </c>
      <c r="C286" s="312" t="s">
        <v>563</v>
      </c>
      <c r="D286" s="31">
        <v>655</v>
      </c>
      <c r="E286" s="312" t="s">
        <v>15</v>
      </c>
      <c r="F286" s="584">
        <v>1</v>
      </c>
      <c r="G286" s="584"/>
      <c r="H286" s="584"/>
      <c r="I286" s="584">
        <v>0.5</v>
      </c>
      <c r="J286" s="584"/>
      <c r="K286" s="584"/>
      <c r="L286" s="584">
        <v>1</v>
      </c>
      <c r="M286" s="584"/>
      <c r="N286" s="497"/>
      <c r="O286" s="526">
        <v>0.25</v>
      </c>
      <c r="P286" s="591">
        <v>1</v>
      </c>
      <c r="Q286" s="595"/>
      <c r="R286" s="595"/>
      <c r="S286" s="595"/>
      <c r="T286" s="526" t="s">
        <v>429</v>
      </c>
      <c r="U286" s="526"/>
      <c r="V286" s="526"/>
      <c r="W286" s="449">
        <v>737.81440000000009</v>
      </c>
      <c r="X286" s="593">
        <v>527.20000000000005</v>
      </c>
      <c r="Y286" s="593"/>
      <c r="Z286" s="449">
        <v>159.21440000000001</v>
      </c>
      <c r="AA286" s="593">
        <v>28.1</v>
      </c>
      <c r="AB286" s="593"/>
      <c r="AC286" s="593">
        <v>18.7</v>
      </c>
      <c r="AD286" s="593"/>
      <c r="AE286" s="593">
        <v>9.4</v>
      </c>
      <c r="AF286" s="593">
        <v>7</v>
      </c>
      <c r="AG286" s="593">
        <v>16.3</v>
      </c>
      <c r="AH286" s="593">
        <v>15.8</v>
      </c>
      <c r="AI286" s="593">
        <v>0.2</v>
      </c>
      <c r="AJ286" s="593">
        <v>0.3</v>
      </c>
      <c r="AK286" s="341">
        <v>740</v>
      </c>
      <c r="AL286" s="604"/>
      <c r="AN286" s="423">
        <f t="shared" si="94"/>
        <v>737.81440000000009</v>
      </c>
      <c r="AO286" s="423">
        <f t="shared" si="95"/>
        <v>686.41440000000011</v>
      </c>
      <c r="AP286" s="277">
        <f t="shared" si="96"/>
        <v>834.10974064455547</v>
      </c>
      <c r="AQ286" s="277">
        <f t="shared" si="97"/>
        <v>683.6426939754939</v>
      </c>
    </row>
    <row r="287" spans="1:43" s="423" customFormat="1" ht="78">
      <c r="A287" s="686"/>
      <c r="B287" s="312" t="s">
        <v>564</v>
      </c>
      <c r="C287" s="312" t="s">
        <v>565</v>
      </c>
      <c r="D287" s="31">
        <v>2657</v>
      </c>
      <c r="E287" s="312" t="s">
        <v>15</v>
      </c>
      <c r="F287" s="584">
        <v>1</v>
      </c>
      <c r="G287" s="584">
        <v>1.5</v>
      </c>
      <c r="H287" s="584"/>
      <c r="I287" s="584">
        <v>1</v>
      </c>
      <c r="J287" s="584"/>
      <c r="K287" s="584"/>
      <c r="L287" s="584">
        <v>1</v>
      </c>
      <c r="M287" s="584">
        <v>1</v>
      </c>
      <c r="N287" s="497"/>
      <c r="O287" s="526">
        <v>0.25</v>
      </c>
      <c r="P287" s="591">
        <v>1</v>
      </c>
      <c r="Q287" s="595">
        <v>1</v>
      </c>
      <c r="R287" s="595"/>
      <c r="S287" s="595"/>
      <c r="T287" s="526" t="s">
        <v>429</v>
      </c>
      <c r="U287" s="526"/>
      <c r="V287" s="526"/>
      <c r="W287" s="449">
        <v>1270.6181999999999</v>
      </c>
      <c r="X287" s="594">
        <v>894.1</v>
      </c>
      <c r="Y287" s="594"/>
      <c r="Z287" s="449">
        <v>270.01819999999998</v>
      </c>
      <c r="AA287" s="593">
        <v>79.100000000000009</v>
      </c>
      <c r="AB287" s="594">
        <v>6.5</v>
      </c>
      <c r="AC287" s="594">
        <v>64.2</v>
      </c>
      <c r="AD287" s="594"/>
      <c r="AE287" s="594">
        <v>8.4</v>
      </c>
      <c r="AF287" s="594">
        <v>7.5</v>
      </c>
      <c r="AG287" s="593">
        <v>19.899999999999999</v>
      </c>
      <c r="AH287" s="594">
        <v>19.399999999999999</v>
      </c>
      <c r="AI287" s="594">
        <v>0.2</v>
      </c>
      <c r="AJ287" s="594">
        <v>0.3</v>
      </c>
      <c r="AK287" s="334">
        <v>1484.5</v>
      </c>
      <c r="AL287" s="604"/>
      <c r="AN287" s="423">
        <f t="shared" si="94"/>
        <v>1270.6181999999999</v>
      </c>
      <c r="AO287" s="423">
        <f t="shared" si="95"/>
        <v>1164.1181999999999</v>
      </c>
      <c r="AP287" s="277">
        <f t="shared" si="96"/>
        <v>1436.4520633647862</v>
      </c>
      <c r="AQ287" s="277">
        <f t="shared" si="97"/>
        <v>1159.417550613598</v>
      </c>
    </row>
    <row r="288" spans="1:43" s="423" customFormat="1" ht="31.2">
      <c r="A288" s="686"/>
      <c r="B288" s="312" t="s">
        <v>566</v>
      </c>
      <c r="C288" s="312" t="s">
        <v>567</v>
      </c>
      <c r="D288" s="31">
        <v>888</v>
      </c>
      <c r="E288" s="312" t="s">
        <v>15</v>
      </c>
      <c r="F288" s="584">
        <v>1</v>
      </c>
      <c r="G288" s="584"/>
      <c r="H288" s="584"/>
      <c r="I288" s="584">
        <v>0.5</v>
      </c>
      <c r="J288" s="584"/>
      <c r="K288" s="584"/>
      <c r="L288" s="584">
        <v>1</v>
      </c>
      <c r="M288" s="584"/>
      <c r="N288" s="497"/>
      <c r="O288" s="526">
        <v>0.25</v>
      </c>
      <c r="P288" s="591">
        <v>1</v>
      </c>
      <c r="Q288" s="595"/>
      <c r="R288" s="595"/>
      <c r="S288" s="595"/>
      <c r="T288" s="526" t="s">
        <v>429</v>
      </c>
      <c r="U288" s="526"/>
      <c r="V288" s="526"/>
      <c r="W288" s="449">
        <v>650.29700000000003</v>
      </c>
      <c r="X288" s="594">
        <v>473.5</v>
      </c>
      <c r="Y288" s="594"/>
      <c r="Z288" s="449">
        <v>142.99699999999999</v>
      </c>
      <c r="AA288" s="593">
        <v>10.199999999999999</v>
      </c>
      <c r="AB288" s="594">
        <v>6.5</v>
      </c>
      <c r="AC288" s="594">
        <v>1.7</v>
      </c>
      <c r="AD288" s="594"/>
      <c r="AE288" s="594">
        <v>2</v>
      </c>
      <c r="AF288" s="594">
        <v>7</v>
      </c>
      <c r="AG288" s="593">
        <v>16.600000000000001</v>
      </c>
      <c r="AH288" s="594">
        <v>16.100000000000001</v>
      </c>
      <c r="AI288" s="594">
        <v>0.2</v>
      </c>
      <c r="AJ288" s="594">
        <v>0.3</v>
      </c>
      <c r="AK288" s="334">
        <v>740.4</v>
      </c>
      <c r="AL288" s="604"/>
      <c r="AN288" s="423">
        <f t="shared" si="94"/>
        <v>650.29700000000003</v>
      </c>
      <c r="AO288" s="423">
        <f t="shared" si="95"/>
        <v>616.49699999999996</v>
      </c>
      <c r="AP288" s="277">
        <f t="shared" si="96"/>
        <v>735.17006717669437</v>
      </c>
      <c r="AQ288" s="277">
        <f t="shared" si="97"/>
        <v>614.00761683876385</v>
      </c>
    </row>
    <row r="289" spans="1:43" s="423" customFormat="1" ht="46.8">
      <c r="A289" s="686"/>
      <c r="B289" s="312" t="s">
        <v>568</v>
      </c>
      <c r="C289" s="312" t="s">
        <v>569</v>
      </c>
      <c r="D289" s="31">
        <v>1582</v>
      </c>
      <c r="E289" s="312" t="s">
        <v>13</v>
      </c>
      <c r="F289" s="584">
        <v>1</v>
      </c>
      <c r="G289" s="584">
        <v>1</v>
      </c>
      <c r="H289" s="584"/>
      <c r="I289" s="584">
        <v>1</v>
      </c>
      <c r="J289" s="584"/>
      <c r="K289" s="584"/>
      <c r="L289" s="584">
        <v>1</v>
      </c>
      <c r="M289" s="584">
        <v>1</v>
      </c>
      <c r="N289" s="497"/>
      <c r="O289" s="526">
        <v>1</v>
      </c>
      <c r="P289" s="591">
        <v>1</v>
      </c>
      <c r="Q289" s="595">
        <v>1</v>
      </c>
      <c r="R289" s="595"/>
      <c r="S289" s="595">
        <v>1</v>
      </c>
      <c r="T289" s="526" t="s">
        <v>429</v>
      </c>
      <c r="U289" s="526"/>
      <c r="V289" s="526"/>
      <c r="W289" s="449">
        <v>1559.4938</v>
      </c>
      <c r="X289" s="594">
        <v>884.6</v>
      </c>
      <c r="Y289" s="594">
        <v>227.3</v>
      </c>
      <c r="Z289" s="449">
        <v>335.79380000000003</v>
      </c>
      <c r="AA289" s="593">
        <v>85</v>
      </c>
      <c r="AB289" s="594"/>
      <c r="AC289" s="594">
        <v>66</v>
      </c>
      <c r="AD289" s="594"/>
      <c r="AE289" s="594">
        <v>19</v>
      </c>
      <c r="AF289" s="594">
        <v>7</v>
      </c>
      <c r="AG289" s="593">
        <v>19.8</v>
      </c>
      <c r="AH289" s="594">
        <v>19.3</v>
      </c>
      <c r="AI289" s="594">
        <v>0.2</v>
      </c>
      <c r="AJ289" s="594">
        <v>0.3</v>
      </c>
      <c r="AK289" s="334">
        <v>1845.1</v>
      </c>
      <c r="AL289" s="604"/>
      <c r="AN289" s="423">
        <f t="shared" si="94"/>
        <v>1559.4938</v>
      </c>
      <c r="AO289" s="423">
        <f t="shared" si="95"/>
        <v>1447.6938</v>
      </c>
      <c r="AP289" s="277">
        <f t="shared" si="96"/>
        <v>1763.0300642746904</v>
      </c>
      <c r="AQ289" s="277">
        <f t="shared" si="97"/>
        <v>1441.8480869335194</v>
      </c>
    </row>
    <row r="290" spans="1:43" s="423" customFormat="1" ht="46.8">
      <c r="A290" s="686"/>
      <c r="B290" s="312" t="s">
        <v>570</v>
      </c>
      <c r="C290" s="312" t="s">
        <v>571</v>
      </c>
      <c r="D290" s="31">
        <v>480</v>
      </c>
      <c r="E290" s="312" t="s">
        <v>15</v>
      </c>
      <c r="F290" s="584">
        <v>1</v>
      </c>
      <c r="G290" s="584"/>
      <c r="H290" s="584"/>
      <c r="I290" s="584">
        <v>0.5</v>
      </c>
      <c r="J290" s="584"/>
      <c r="K290" s="584"/>
      <c r="L290" s="584">
        <v>1</v>
      </c>
      <c r="M290" s="584"/>
      <c r="N290" s="497"/>
      <c r="O290" s="526">
        <v>0.25</v>
      </c>
      <c r="P290" s="591">
        <v>1</v>
      </c>
      <c r="Q290" s="595"/>
      <c r="R290" s="595"/>
      <c r="S290" s="595"/>
      <c r="T290" s="526" t="s">
        <v>429</v>
      </c>
      <c r="U290" s="526"/>
      <c r="V290" s="526"/>
      <c r="W290" s="449">
        <v>757.9194</v>
      </c>
      <c r="X290" s="594">
        <v>504.7</v>
      </c>
      <c r="Y290" s="594"/>
      <c r="Z290" s="449">
        <v>152.4194</v>
      </c>
      <c r="AA290" s="593">
        <v>72</v>
      </c>
      <c r="AB290" s="594">
        <v>6.5</v>
      </c>
      <c r="AC290" s="594">
        <v>47.7</v>
      </c>
      <c r="AD290" s="594"/>
      <c r="AE290" s="594">
        <v>17.8</v>
      </c>
      <c r="AF290" s="594">
        <v>8.9</v>
      </c>
      <c r="AG290" s="593">
        <v>19.899999999999999</v>
      </c>
      <c r="AH290" s="594">
        <v>19.399999999999999</v>
      </c>
      <c r="AI290" s="594">
        <v>0.2</v>
      </c>
      <c r="AJ290" s="594">
        <v>0.3</v>
      </c>
      <c r="AK290" s="334">
        <v>794.3</v>
      </c>
      <c r="AL290" s="604"/>
      <c r="AN290" s="423">
        <f t="shared" si="94"/>
        <v>757.9194</v>
      </c>
      <c r="AO290" s="423">
        <f t="shared" si="95"/>
        <v>657.11940000000004</v>
      </c>
      <c r="AP290" s="277">
        <f t="shared" si="96"/>
        <v>856.83873093758677</v>
      </c>
      <c r="AQ290" s="277">
        <f t="shared" si="97"/>
        <v>654.46598567798128</v>
      </c>
    </row>
    <row r="291" spans="1:43" s="423" customFormat="1" ht="46.8">
      <c r="A291" s="686"/>
      <c r="B291" s="312" t="s">
        <v>572</v>
      </c>
      <c r="C291" s="312" t="s">
        <v>573</v>
      </c>
      <c r="D291" s="31">
        <v>1138</v>
      </c>
      <c r="E291" s="312" t="s">
        <v>15</v>
      </c>
      <c r="F291" s="584">
        <v>1</v>
      </c>
      <c r="G291" s="584"/>
      <c r="H291" s="584"/>
      <c r="I291" s="584">
        <v>1</v>
      </c>
      <c r="J291" s="584"/>
      <c r="K291" s="584"/>
      <c r="L291" s="584">
        <v>1</v>
      </c>
      <c r="M291" s="584"/>
      <c r="N291" s="497"/>
      <c r="O291" s="526">
        <v>1</v>
      </c>
      <c r="P291" s="591">
        <v>1</v>
      </c>
      <c r="Q291" s="595"/>
      <c r="R291" s="595"/>
      <c r="S291" s="595">
        <v>1</v>
      </c>
      <c r="T291" s="526" t="s">
        <v>429</v>
      </c>
      <c r="U291" s="526"/>
      <c r="V291" s="526"/>
      <c r="W291" s="449">
        <v>1149.6658</v>
      </c>
      <c r="X291" s="594">
        <v>476.7</v>
      </c>
      <c r="Y291" s="594">
        <v>221.2</v>
      </c>
      <c r="Z291" s="449">
        <v>210.76579999999998</v>
      </c>
      <c r="AA291" s="593">
        <v>199.1</v>
      </c>
      <c r="AB291" s="594">
        <v>6.5</v>
      </c>
      <c r="AC291" s="594">
        <v>149.6</v>
      </c>
      <c r="AD291" s="594"/>
      <c r="AE291" s="594">
        <v>43</v>
      </c>
      <c r="AF291" s="594">
        <v>22</v>
      </c>
      <c r="AG291" s="593">
        <v>19.899999999999999</v>
      </c>
      <c r="AH291" s="594">
        <v>19.399999999999999</v>
      </c>
      <c r="AI291" s="594">
        <v>0.2</v>
      </c>
      <c r="AJ291" s="594">
        <v>0.3</v>
      </c>
      <c r="AK291" s="334">
        <v>1214.7</v>
      </c>
      <c r="AL291" s="604"/>
      <c r="AN291" s="423">
        <f t="shared" si="94"/>
        <v>1149.6658</v>
      </c>
      <c r="AO291" s="423">
        <f t="shared" si="95"/>
        <v>908.66579999999999</v>
      </c>
      <c r="AP291" s="277">
        <f t="shared" si="96"/>
        <v>1299.7136437916031</v>
      </c>
      <c r="AQ291" s="277">
        <f t="shared" si="97"/>
        <v>904.9966542592889</v>
      </c>
    </row>
    <row r="292" spans="1:43" s="423" customFormat="1" ht="31.2">
      <c r="A292" s="686"/>
      <c r="B292" s="312" t="s">
        <v>574</v>
      </c>
      <c r="C292" s="312" t="s">
        <v>575</v>
      </c>
      <c r="D292" s="31">
        <v>1747</v>
      </c>
      <c r="E292" s="312" t="s">
        <v>15</v>
      </c>
      <c r="F292" s="584">
        <v>1</v>
      </c>
      <c r="G292" s="584">
        <v>1</v>
      </c>
      <c r="H292" s="584"/>
      <c r="I292" s="584">
        <v>1</v>
      </c>
      <c r="J292" s="584"/>
      <c r="K292" s="584"/>
      <c r="L292" s="584">
        <v>1</v>
      </c>
      <c r="M292" s="584">
        <v>0.5</v>
      </c>
      <c r="N292" s="497"/>
      <c r="O292" s="526">
        <v>0.25</v>
      </c>
      <c r="P292" s="591">
        <v>1</v>
      </c>
      <c r="Q292" s="595"/>
      <c r="R292" s="595"/>
      <c r="S292" s="595"/>
      <c r="T292" s="526" t="s">
        <v>429</v>
      </c>
      <c r="U292" s="526"/>
      <c r="V292" s="526"/>
      <c r="W292" s="449">
        <v>911.70300000000009</v>
      </c>
      <c r="X292" s="594">
        <v>576.5</v>
      </c>
      <c r="Y292" s="594"/>
      <c r="Z292" s="449">
        <v>174.10300000000001</v>
      </c>
      <c r="AA292" s="593">
        <v>137</v>
      </c>
      <c r="AB292" s="594">
        <v>7.7</v>
      </c>
      <c r="AC292" s="594">
        <v>101.3</v>
      </c>
      <c r="AD292" s="594"/>
      <c r="AE292" s="594">
        <v>28</v>
      </c>
      <c r="AF292" s="594">
        <v>7.5</v>
      </c>
      <c r="AG292" s="593">
        <v>16.600000000000001</v>
      </c>
      <c r="AH292" s="594">
        <v>16.100000000000001</v>
      </c>
      <c r="AI292" s="594">
        <v>0.2</v>
      </c>
      <c r="AJ292" s="594">
        <v>0.3</v>
      </c>
      <c r="AK292" s="334">
        <v>1160.0999999999999</v>
      </c>
      <c r="AL292" s="604"/>
      <c r="AN292" s="423">
        <f t="shared" si="94"/>
        <v>911.70300000000009</v>
      </c>
      <c r="AO292" s="423">
        <f t="shared" si="95"/>
        <v>750.60300000000007</v>
      </c>
      <c r="AP292" s="277">
        <f t="shared" si="96"/>
        <v>1030.6932920729971</v>
      </c>
      <c r="AQ292" s="277">
        <f t="shared" si="97"/>
        <v>747.57210371182134</v>
      </c>
    </row>
    <row r="293" spans="1:43" s="423" customFormat="1" ht="46.8">
      <c r="A293" s="686"/>
      <c r="B293" s="312" t="s">
        <v>576</v>
      </c>
      <c r="C293" s="312" t="s">
        <v>577</v>
      </c>
      <c r="D293" s="31">
        <v>380</v>
      </c>
      <c r="E293" s="312" t="s">
        <v>15</v>
      </c>
      <c r="F293" s="584">
        <v>1</v>
      </c>
      <c r="G293" s="584"/>
      <c r="H293" s="584"/>
      <c r="I293" s="584">
        <v>0.5</v>
      </c>
      <c r="J293" s="584"/>
      <c r="K293" s="584"/>
      <c r="L293" s="584">
        <v>1</v>
      </c>
      <c r="M293" s="584"/>
      <c r="N293" s="497"/>
      <c r="O293" s="526">
        <v>0.25</v>
      </c>
      <c r="P293" s="591">
        <v>1</v>
      </c>
      <c r="Q293" s="595"/>
      <c r="R293" s="595"/>
      <c r="S293" s="595"/>
      <c r="T293" s="526" t="s">
        <v>429</v>
      </c>
      <c r="U293" s="526"/>
      <c r="V293" s="526"/>
      <c r="W293" s="449">
        <v>674.12419999999997</v>
      </c>
      <c r="X293" s="594">
        <v>497.1</v>
      </c>
      <c r="Y293" s="594"/>
      <c r="Z293" s="449">
        <v>150.1242</v>
      </c>
      <c r="AA293" s="593">
        <v>0</v>
      </c>
      <c r="AB293" s="594"/>
      <c r="AC293" s="594"/>
      <c r="AD293" s="594"/>
      <c r="AE293" s="594"/>
      <c r="AF293" s="594">
        <v>7</v>
      </c>
      <c r="AG293" s="593">
        <v>19.899999999999999</v>
      </c>
      <c r="AH293" s="594">
        <v>19.399999999999999</v>
      </c>
      <c r="AI293" s="594">
        <v>0.2</v>
      </c>
      <c r="AJ293" s="594">
        <v>0.3</v>
      </c>
      <c r="AK293" s="334">
        <v>714.1</v>
      </c>
      <c r="AL293" s="604"/>
      <c r="AN293" s="423">
        <f t="shared" si="94"/>
        <v>674.12419999999997</v>
      </c>
      <c r="AO293" s="423">
        <f t="shared" si="95"/>
        <v>647.2242</v>
      </c>
      <c r="AP293" s="277">
        <f t="shared" si="96"/>
        <v>762.10705785115931</v>
      </c>
      <c r="AQ293" s="277">
        <f t="shared" si="97"/>
        <v>644.61074198637698</v>
      </c>
    </row>
    <row r="294" spans="1:43" s="423" customFormat="1" ht="62.4">
      <c r="A294" s="686"/>
      <c r="B294" s="312" t="s">
        <v>578</v>
      </c>
      <c r="C294" s="312" t="s">
        <v>579</v>
      </c>
      <c r="D294" s="31">
        <v>596</v>
      </c>
      <c r="E294" s="312" t="s">
        <v>15</v>
      </c>
      <c r="F294" s="584">
        <v>1</v>
      </c>
      <c r="G294" s="584"/>
      <c r="H294" s="584"/>
      <c r="I294" s="584">
        <v>0.5</v>
      </c>
      <c r="J294" s="584"/>
      <c r="K294" s="584"/>
      <c r="L294" s="584">
        <v>1</v>
      </c>
      <c r="M294" s="584"/>
      <c r="N294" s="497"/>
      <c r="O294" s="526">
        <v>0.5</v>
      </c>
      <c r="P294" s="591">
        <v>1</v>
      </c>
      <c r="Q294" s="595"/>
      <c r="R294" s="595"/>
      <c r="S294" s="595">
        <v>1</v>
      </c>
      <c r="T294" s="526" t="s">
        <v>429</v>
      </c>
      <c r="U294" s="526"/>
      <c r="V294" s="526"/>
      <c r="W294" s="449">
        <v>816.20280000000002</v>
      </c>
      <c r="X294" s="594">
        <v>427.5</v>
      </c>
      <c r="Y294" s="594">
        <v>113.9</v>
      </c>
      <c r="Z294" s="449">
        <v>163.50279999999998</v>
      </c>
      <c r="AA294" s="593">
        <v>83.800000000000011</v>
      </c>
      <c r="AB294" s="594">
        <v>9.9</v>
      </c>
      <c r="AC294" s="594">
        <v>57</v>
      </c>
      <c r="AD294" s="594"/>
      <c r="AE294" s="594">
        <v>16.899999999999999</v>
      </c>
      <c r="AF294" s="594">
        <v>7.5</v>
      </c>
      <c r="AG294" s="593">
        <v>20</v>
      </c>
      <c r="AH294" s="594">
        <v>19.5</v>
      </c>
      <c r="AI294" s="594">
        <v>0.2</v>
      </c>
      <c r="AJ294" s="594">
        <v>0.3</v>
      </c>
      <c r="AK294" s="334">
        <v>1042.3</v>
      </c>
      <c r="AL294" s="604"/>
      <c r="AN294" s="423">
        <f t="shared" si="94"/>
        <v>816.20280000000002</v>
      </c>
      <c r="AO294" s="423">
        <f t="shared" si="95"/>
        <v>704.90279999999996</v>
      </c>
      <c r="AP294" s="277">
        <f t="shared" si="96"/>
        <v>922.72894893534192</v>
      </c>
      <c r="AQ294" s="277">
        <f t="shared" si="97"/>
        <v>702.05643876770159</v>
      </c>
    </row>
    <row r="295" spans="1:43" s="423" customFormat="1" ht="31.2">
      <c r="A295" s="686"/>
      <c r="B295" s="312" t="s">
        <v>580</v>
      </c>
      <c r="C295" s="312" t="s">
        <v>581</v>
      </c>
      <c r="D295" s="31">
        <v>2170</v>
      </c>
      <c r="E295" s="312" t="s">
        <v>18</v>
      </c>
      <c r="F295" s="584">
        <v>1</v>
      </c>
      <c r="G295" s="584">
        <v>1</v>
      </c>
      <c r="H295" s="584"/>
      <c r="I295" s="584">
        <v>1</v>
      </c>
      <c r="J295" s="584"/>
      <c r="K295" s="584"/>
      <c r="L295" s="584">
        <v>1</v>
      </c>
      <c r="M295" s="584"/>
      <c r="N295" s="497"/>
      <c r="O295" s="526">
        <v>0.25</v>
      </c>
      <c r="P295" s="591">
        <v>1</v>
      </c>
      <c r="Q295" s="595"/>
      <c r="R295" s="595"/>
      <c r="S295" s="595"/>
      <c r="T295" s="526" t="s">
        <v>429</v>
      </c>
      <c r="U295" s="526"/>
      <c r="V295" s="526"/>
      <c r="W295" s="449">
        <v>709.06719999999996</v>
      </c>
      <c r="X295" s="594">
        <v>443.6</v>
      </c>
      <c r="Y295" s="594"/>
      <c r="Z295" s="449">
        <v>133.96719999999999</v>
      </c>
      <c r="AA295" s="593">
        <v>108.19999999999999</v>
      </c>
      <c r="AB295" s="594"/>
      <c r="AC295" s="594">
        <v>107.6</v>
      </c>
      <c r="AD295" s="594"/>
      <c r="AE295" s="594">
        <v>0.6</v>
      </c>
      <c r="AF295" s="594">
        <v>7</v>
      </c>
      <c r="AG295" s="593">
        <v>16.3</v>
      </c>
      <c r="AH295" s="594">
        <v>15.8</v>
      </c>
      <c r="AI295" s="594">
        <v>0.2</v>
      </c>
      <c r="AJ295" s="594">
        <v>0.3</v>
      </c>
      <c r="AK295" s="334">
        <v>845.6</v>
      </c>
      <c r="AL295" s="604"/>
      <c r="AN295" s="423">
        <f t="shared" si="94"/>
        <v>709.06719999999996</v>
      </c>
      <c r="AO295" s="423">
        <f t="shared" si="95"/>
        <v>577.56719999999996</v>
      </c>
      <c r="AP295" s="277">
        <f t="shared" si="96"/>
        <v>801.61061954274817</v>
      </c>
      <c r="AQ295" s="277">
        <f t="shared" si="97"/>
        <v>575.23501336784705</v>
      </c>
    </row>
    <row r="296" spans="1:43" s="423" customFormat="1" ht="78">
      <c r="A296" s="686"/>
      <c r="B296" s="312" t="s">
        <v>582</v>
      </c>
      <c r="C296" s="312" t="s">
        <v>583</v>
      </c>
      <c r="D296" s="31">
        <v>310</v>
      </c>
      <c r="E296" s="312" t="s">
        <v>15</v>
      </c>
      <c r="F296" s="584">
        <v>1</v>
      </c>
      <c r="G296" s="584"/>
      <c r="H296" s="584"/>
      <c r="I296" s="584">
        <v>0.5</v>
      </c>
      <c r="J296" s="584"/>
      <c r="K296" s="584"/>
      <c r="L296" s="584">
        <v>1</v>
      </c>
      <c r="M296" s="584"/>
      <c r="N296" s="497"/>
      <c r="O296" s="526">
        <v>0.25</v>
      </c>
      <c r="P296" s="591">
        <v>1</v>
      </c>
      <c r="Q296" s="595"/>
      <c r="R296" s="595"/>
      <c r="S296" s="595"/>
      <c r="T296" s="526" t="s">
        <v>429</v>
      </c>
      <c r="U296" s="526"/>
      <c r="V296" s="526"/>
      <c r="W296" s="449">
        <v>767.73740000000009</v>
      </c>
      <c r="X296" s="594">
        <v>513.70000000000005</v>
      </c>
      <c r="Y296" s="594"/>
      <c r="Z296" s="449">
        <v>155.13740000000001</v>
      </c>
      <c r="AA296" s="593">
        <v>71.3</v>
      </c>
      <c r="AB296" s="594">
        <v>6.5</v>
      </c>
      <c r="AC296" s="594">
        <v>57.8</v>
      </c>
      <c r="AD296" s="594"/>
      <c r="AE296" s="594">
        <v>7</v>
      </c>
      <c r="AF296" s="594">
        <v>7</v>
      </c>
      <c r="AG296" s="593">
        <v>20.6</v>
      </c>
      <c r="AH296" s="594">
        <v>20.100000000000001</v>
      </c>
      <c r="AI296" s="594">
        <v>0.2</v>
      </c>
      <c r="AJ296" s="594">
        <v>0.3</v>
      </c>
      <c r="AK296" s="334">
        <v>943.5</v>
      </c>
      <c r="AL296" s="604"/>
      <c r="AN296" s="423">
        <f t="shared" si="94"/>
        <v>767.73740000000009</v>
      </c>
      <c r="AO296" s="423">
        <f t="shared" si="95"/>
        <v>668.83740000000012</v>
      </c>
      <c r="AP296" s="277">
        <f t="shared" si="96"/>
        <v>867.9381204773523</v>
      </c>
      <c r="AQ296" s="277">
        <f t="shared" si="97"/>
        <v>666.13666899698637</v>
      </c>
    </row>
    <row r="297" spans="1:43" s="423" customFormat="1" ht="171.6">
      <c r="A297" s="686"/>
      <c r="B297" s="312" t="s">
        <v>584</v>
      </c>
      <c r="C297" s="312" t="s">
        <v>585</v>
      </c>
      <c r="D297" s="31">
        <v>1324</v>
      </c>
      <c r="E297" s="312" t="s">
        <v>15</v>
      </c>
      <c r="F297" s="584">
        <v>1</v>
      </c>
      <c r="G297" s="584">
        <v>0.5</v>
      </c>
      <c r="H297" s="584"/>
      <c r="I297" s="584">
        <v>1</v>
      </c>
      <c r="J297" s="584"/>
      <c r="K297" s="584"/>
      <c r="L297" s="584">
        <v>1</v>
      </c>
      <c r="M297" s="584"/>
      <c r="N297" s="497"/>
      <c r="O297" s="526">
        <v>1</v>
      </c>
      <c r="P297" s="591">
        <v>1</v>
      </c>
      <c r="Q297" s="595"/>
      <c r="R297" s="595"/>
      <c r="S297" s="595">
        <v>1</v>
      </c>
      <c r="T297" s="526" t="s">
        <v>429</v>
      </c>
      <c r="U297" s="526"/>
      <c r="V297" s="526"/>
      <c r="W297" s="449">
        <v>950.16499999999996</v>
      </c>
      <c r="X297" s="594">
        <v>484.6</v>
      </c>
      <c r="Y297" s="594">
        <v>222.9</v>
      </c>
      <c r="Z297" s="449">
        <v>213.66499999999999</v>
      </c>
      <c r="AA297" s="593">
        <v>5.7</v>
      </c>
      <c r="AB297" s="594"/>
      <c r="AC297" s="594">
        <v>5.7</v>
      </c>
      <c r="AD297" s="594"/>
      <c r="AE297" s="594"/>
      <c r="AF297" s="594">
        <v>7</v>
      </c>
      <c r="AG297" s="593">
        <v>16.3</v>
      </c>
      <c r="AH297" s="594">
        <v>15.8</v>
      </c>
      <c r="AI297" s="594">
        <v>0.2</v>
      </c>
      <c r="AJ297" s="594">
        <v>0.3</v>
      </c>
      <c r="AK297" s="334">
        <v>1028.5999999999999</v>
      </c>
      <c r="AL297" s="604"/>
      <c r="AN297" s="423">
        <f t="shared" si="94"/>
        <v>950.16499999999996</v>
      </c>
      <c r="AO297" s="423">
        <f t="shared" si="95"/>
        <v>921.16499999999996</v>
      </c>
      <c r="AP297" s="277">
        <f t="shared" si="96"/>
        <v>1074.1751336373131</v>
      </c>
      <c r="AQ297" s="277">
        <f t="shared" si="97"/>
        <v>917.44538313289411</v>
      </c>
    </row>
    <row r="298" spans="1:43" s="423" customFormat="1" ht="62.4">
      <c r="A298" s="686"/>
      <c r="B298" s="312" t="s">
        <v>586</v>
      </c>
      <c r="C298" s="312" t="s">
        <v>587</v>
      </c>
      <c r="D298" s="31">
        <v>407</v>
      </c>
      <c r="E298" s="312" t="s">
        <v>15</v>
      </c>
      <c r="F298" s="584">
        <v>1</v>
      </c>
      <c r="G298" s="584"/>
      <c r="H298" s="584"/>
      <c r="I298" s="584">
        <v>0.5</v>
      </c>
      <c r="J298" s="584"/>
      <c r="K298" s="584"/>
      <c r="L298" s="584">
        <v>1</v>
      </c>
      <c r="M298" s="584"/>
      <c r="N298" s="497"/>
      <c r="O298" s="526">
        <v>0.25</v>
      </c>
      <c r="P298" s="591">
        <v>1</v>
      </c>
      <c r="Q298" s="595"/>
      <c r="R298" s="595"/>
      <c r="S298" s="595"/>
      <c r="T298" s="526" t="s">
        <v>429</v>
      </c>
      <c r="U298" s="526"/>
      <c r="V298" s="526"/>
      <c r="W298" s="449">
        <v>676.58699999999999</v>
      </c>
      <c r="X298" s="594">
        <v>468.5</v>
      </c>
      <c r="Y298" s="594"/>
      <c r="Z298" s="449">
        <v>141.48699999999999</v>
      </c>
      <c r="AA298" s="593">
        <v>39.700000000000003</v>
      </c>
      <c r="AB298" s="594"/>
      <c r="AC298" s="594">
        <v>28.7</v>
      </c>
      <c r="AD298" s="594"/>
      <c r="AE298" s="594">
        <v>11</v>
      </c>
      <c r="AF298" s="594">
        <v>7</v>
      </c>
      <c r="AG298" s="593">
        <v>19.899999999999999</v>
      </c>
      <c r="AH298" s="594">
        <v>19.399999999999999</v>
      </c>
      <c r="AI298" s="594">
        <v>0.2</v>
      </c>
      <c r="AJ298" s="594">
        <v>0.3</v>
      </c>
      <c r="AK298" s="334">
        <v>822</v>
      </c>
      <c r="AL298" s="604"/>
      <c r="AN298" s="423">
        <f t="shared" si="94"/>
        <v>676.58699999999999</v>
      </c>
      <c r="AO298" s="423">
        <f t="shared" si="95"/>
        <v>609.98699999999997</v>
      </c>
      <c r="AP298" s="277">
        <f t="shared" si="96"/>
        <v>764.89128850491102</v>
      </c>
      <c r="AQ298" s="277">
        <f t="shared" si="97"/>
        <v>607.52390388376102</v>
      </c>
    </row>
    <row r="299" spans="1:43" s="423" customFormat="1" ht="93.6">
      <c r="A299" s="686"/>
      <c r="B299" s="312" t="s">
        <v>588</v>
      </c>
      <c r="C299" s="312" t="s">
        <v>589</v>
      </c>
      <c r="D299" s="31">
        <v>773</v>
      </c>
      <c r="E299" s="312" t="s">
        <v>15</v>
      </c>
      <c r="F299" s="584">
        <v>1</v>
      </c>
      <c r="G299" s="584"/>
      <c r="H299" s="584"/>
      <c r="I299" s="584">
        <v>0.5</v>
      </c>
      <c r="J299" s="584"/>
      <c r="K299" s="584"/>
      <c r="L299" s="584">
        <v>1</v>
      </c>
      <c r="M299" s="584"/>
      <c r="N299" s="497"/>
      <c r="O299" s="526">
        <v>0.25</v>
      </c>
      <c r="P299" s="591">
        <v>1</v>
      </c>
      <c r="Q299" s="595"/>
      <c r="R299" s="595"/>
      <c r="S299" s="595"/>
      <c r="T299" s="526" t="s">
        <v>429</v>
      </c>
      <c r="U299" s="526"/>
      <c r="V299" s="526"/>
      <c r="W299" s="449">
        <v>707.21400000000006</v>
      </c>
      <c r="X299" s="594">
        <v>507</v>
      </c>
      <c r="Y299" s="594"/>
      <c r="Z299" s="449">
        <v>153.114</v>
      </c>
      <c r="AA299" s="593">
        <v>20.200000000000003</v>
      </c>
      <c r="AB299" s="594"/>
      <c r="AC299" s="594">
        <v>17.600000000000001</v>
      </c>
      <c r="AD299" s="594"/>
      <c r="AE299" s="594">
        <v>2.6</v>
      </c>
      <c r="AF299" s="594">
        <v>7</v>
      </c>
      <c r="AG299" s="593">
        <v>19.899999999999999</v>
      </c>
      <c r="AH299" s="594">
        <v>19.399999999999999</v>
      </c>
      <c r="AI299" s="594">
        <v>0.2</v>
      </c>
      <c r="AJ299" s="594">
        <v>0.3</v>
      </c>
      <c r="AK299" s="334">
        <v>752.6</v>
      </c>
      <c r="AL299" s="604"/>
      <c r="AN299" s="423">
        <f t="shared" si="94"/>
        <v>707.21400000000006</v>
      </c>
      <c r="AO299" s="423">
        <f t="shared" si="95"/>
        <v>660.11400000000003</v>
      </c>
      <c r="AP299" s="277">
        <f t="shared" si="96"/>
        <v>799.51555041511608</v>
      </c>
      <c r="AQ299" s="277">
        <f t="shared" si="97"/>
        <v>657.44849363728258</v>
      </c>
    </row>
    <row r="300" spans="1:43" s="423" customFormat="1" ht="78">
      <c r="A300" s="686"/>
      <c r="B300" s="312" t="s">
        <v>590</v>
      </c>
      <c r="C300" s="312" t="s">
        <v>591</v>
      </c>
      <c r="D300" s="31">
        <v>2586</v>
      </c>
      <c r="E300" s="312" t="s">
        <v>13</v>
      </c>
      <c r="F300" s="584">
        <v>1</v>
      </c>
      <c r="G300" s="584">
        <v>1</v>
      </c>
      <c r="H300" s="584"/>
      <c r="I300" s="584">
        <v>1</v>
      </c>
      <c r="J300" s="584"/>
      <c r="K300" s="584"/>
      <c r="L300" s="584">
        <v>1</v>
      </c>
      <c r="M300" s="584">
        <v>0.25</v>
      </c>
      <c r="N300" s="497"/>
      <c r="O300" s="526">
        <v>0.25</v>
      </c>
      <c r="P300" s="591">
        <v>1</v>
      </c>
      <c r="Q300" s="595"/>
      <c r="R300" s="595"/>
      <c r="S300" s="595"/>
      <c r="T300" s="526" t="s">
        <v>429</v>
      </c>
      <c r="U300" s="526"/>
      <c r="V300" s="526"/>
      <c r="W300" s="449">
        <v>911.39340000000004</v>
      </c>
      <c r="X300" s="594">
        <v>591.70000000000005</v>
      </c>
      <c r="Y300" s="594"/>
      <c r="Z300" s="449">
        <v>178.6934</v>
      </c>
      <c r="AA300" s="593">
        <v>117.39999999999999</v>
      </c>
      <c r="AB300" s="594">
        <v>6.5</v>
      </c>
      <c r="AC300" s="594">
        <v>100.3</v>
      </c>
      <c r="AD300" s="594"/>
      <c r="AE300" s="594">
        <v>10.6</v>
      </c>
      <c r="AF300" s="594">
        <v>7</v>
      </c>
      <c r="AG300" s="593">
        <v>16.600000000000001</v>
      </c>
      <c r="AH300" s="594">
        <v>16.100000000000001</v>
      </c>
      <c r="AI300" s="594">
        <v>0.2</v>
      </c>
      <c r="AJ300" s="594">
        <v>0.3</v>
      </c>
      <c r="AK300" s="334">
        <v>1017.5</v>
      </c>
      <c r="AL300" s="604"/>
      <c r="AN300" s="423">
        <f t="shared" si="94"/>
        <v>911.39340000000004</v>
      </c>
      <c r="AO300" s="423">
        <f t="shared" si="95"/>
        <v>770.39340000000004</v>
      </c>
      <c r="AP300" s="277">
        <f t="shared" si="96"/>
        <v>1030.3432848412278</v>
      </c>
      <c r="AQ300" s="277">
        <f t="shared" si="97"/>
        <v>767.28259109502972</v>
      </c>
    </row>
    <row r="301" spans="1:43" s="423" customFormat="1">
      <c r="A301" s="686"/>
      <c r="B301" s="312" t="s">
        <v>592</v>
      </c>
      <c r="C301" s="312" t="s">
        <v>593</v>
      </c>
      <c r="D301" s="31">
        <v>305</v>
      </c>
      <c r="E301" s="312" t="s">
        <v>15</v>
      </c>
      <c r="F301" s="584">
        <v>1</v>
      </c>
      <c r="G301" s="584"/>
      <c r="H301" s="584"/>
      <c r="I301" s="584">
        <v>0.5</v>
      </c>
      <c r="J301" s="584"/>
      <c r="K301" s="584"/>
      <c r="L301" s="584">
        <v>1</v>
      </c>
      <c r="M301" s="584"/>
      <c r="N301" s="497"/>
      <c r="O301" s="526">
        <v>0.25</v>
      </c>
      <c r="P301" s="591">
        <v>1</v>
      </c>
      <c r="Q301" s="595"/>
      <c r="R301" s="595"/>
      <c r="S301" s="595"/>
      <c r="T301" s="526" t="s">
        <v>429</v>
      </c>
      <c r="U301" s="526"/>
      <c r="V301" s="526"/>
      <c r="W301" s="449">
        <v>778.47879999999986</v>
      </c>
      <c r="X301" s="594">
        <v>479.4</v>
      </c>
      <c r="Y301" s="594"/>
      <c r="Z301" s="449">
        <v>144.77879999999999</v>
      </c>
      <c r="AA301" s="593">
        <v>127.4</v>
      </c>
      <c r="AB301" s="594">
        <v>3.4</v>
      </c>
      <c r="AC301" s="594">
        <v>117</v>
      </c>
      <c r="AD301" s="594"/>
      <c r="AE301" s="594">
        <v>7</v>
      </c>
      <c r="AF301" s="594">
        <v>7</v>
      </c>
      <c r="AG301" s="593">
        <v>19.899999999999999</v>
      </c>
      <c r="AH301" s="594">
        <v>19.399999999999999</v>
      </c>
      <c r="AI301" s="594">
        <v>0.2</v>
      </c>
      <c r="AJ301" s="594">
        <v>0.3</v>
      </c>
      <c r="AK301" s="550">
        <v>1104.8</v>
      </c>
      <c r="AL301" s="607" t="s">
        <v>986</v>
      </c>
      <c r="AN301" s="423">
        <f t="shared" si="94"/>
        <v>778.47879999999986</v>
      </c>
      <c r="AO301" s="423">
        <f t="shared" si="95"/>
        <v>624.17879999999991</v>
      </c>
      <c r="AP301" s="277">
        <f t="shared" si="96"/>
        <v>880.08142693512707</v>
      </c>
      <c r="AQ301" s="277">
        <f t="shared" si="97"/>
        <v>621.65839812566696</v>
      </c>
    </row>
    <row r="302" spans="1:43" s="423" customFormat="1" ht="62.4">
      <c r="A302" s="686"/>
      <c r="B302" s="312" t="s">
        <v>594</v>
      </c>
      <c r="C302" s="312" t="s">
        <v>595</v>
      </c>
      <c r="D302" s="31">
        <v>1247</v>
      </c>
      <c r="E302" s="312" t="s">
        <v>15</v>
      </c>
      <c r="F302" s="584">
        <v>1</v>
      </c>
      <c r="G302" s="584">
        <v>0.5</v>
      </c>
      <c r="H302" s="584"/>
      <c r="I302" s="584">
        <v>0.5</v>
      </c>
      <c r="J302" s="584"/>
      <c r="K302" s="584"/>
      <c r="L302" s="584">
        <v>1</v>
      </c>
      <c r="M302" s="584"/>
      <c r="N302" s="497"/>
      <c r="O302" s="526">
        <v>0.25</v>
      </c>
      <c r="P302" s="591">
        <v>1</v>
      </c>
      <c r="Q302" s="595"/>
      <c r="R302" s="595"/>
      <c r="S302" s="595"/>
      <c r="T302" s="526" t="s">
        <v>429</v>
      </c>
      <c r="U302" s="526"/>
      <c r="V302" s="526"/>
      <c r="W302" s="449">
        <v>326.70939999999996</v>
      </c>
      <c r="X302" s="594">
        <v>199.7</v>
      </c>
      <c r="Y302" s="594"/>
      <c r="Z302" s="449">
        <v>60.309399999999997</v>
      </c>
      <c r="AA302" s="593">
        <v>47.5</v>
      </c>
      <c r="AB302" s="594"/>
      <c r="AC302" s="594">
        <v>40.5</v>
      </c>
      <c r="AD302" s="594"/>
      <c r="AE302" s="594">
        <v>7</v>
      </c>
      <c r="AF302" s="594">
        <v>7</v>
      </c>
      <c r="AG302" s="593">
        <v>12.200000000000001</v>
      </c>
      <c r="AH302" s="594">
        <v>11.8</v>
      </c>
      <c r="AI302" s="594">
        <v>0.1</v>
      </c>
      <c r="AJ302" s="594">
        <v>0.3</v>
      </c>
      <c r="AK302" s="550">
        <v>823.1</v>
      </c>
      <c r="AL302" s="607" t="s">
        <v>986</v>
      </c>
      <c r="AN302" s="423">
        <f t="shared" si="94"/>
        <v>326.70939999999996</v>
      </c>
      <c r="AO302" s="423">
        <f t="shared" si="95"/>
        <v>260.00939999999997</v>
      </c>
      <c r="AP302" s="277">
        <f t="shared" si="96"/>
        <v>369.34965338185083</v>
      </c>
      <c r="AQ302" s="277">
        <f t="shared" si="97"/>
        <v>258.95949542281124</v>
      </c>
    </row>
    <row r="303" spans="1:43" s="423" customFormat="1" ht="62.4">
      <c r="A303" s="686"/>
      <c r="B303" s="312" t="s">
        <v>596</v>
      </c>
      <c r="C303" s="312" t="s">
        <v>597</v>
      </c>
      <c r="D303" s="31">
        <v>8042</v>
      </c>
      <c r="E303" s="312" t="s">
        <v>15</v>
      </c>
      <c r="F303" s="584">
        <v>1</v>
      </c>
      <c r="G303" s="584">
        <v>5</v>
      </c>
      <c r="H303" s="584"/>
      <c r="I303" s="584">
        <v>1</v>
      </c>
      <c r="J303" s="584"/>
      <c r="K303" s="584"/>
      <c r="L303" s="584">
        <v>5</v>
      </c>
      <c r="M303" s="584"/>
      <c r="N303" s="497"/>
      <c r="O303" s="526">
        <v>1</v>
      </c>
      <c r="P303" s="591">
        <v>1</v>
      </c>
      <c r="Q303" s="596">
        <v>3</v>
      </c>
      <c r="R303" s="596"/>
      <c r="S303" s="596">
        <v>1</v>
      </c>
      <c r="T303" s="526" t="s">
        <v>429</v>
      </c>
      <c r="U303" s="526"/>
      <c r="V303" s="526"/>
      <c r="W303" s="449">
        <v>2754.7804000000001</v>
      </c>
      <c r="X303" s="594">
        <v>1833.9</v>
      </c>
      <c r="Y303" s="594">
        <v>226.3</v>
      </c>
      <c r="Z303" s="449">
        <v>622.18040000000008</v>
      </c>
      <c r="AA303" s="593">
        <v>34.6</v>
      </c>
      <c r="AB303" s="594">
        <v>3.5</v>
      </c>
      <c r="AC303" s="594">
        <v>22.5</v>
      </c>
      <c r="AD303" s="594"/>
      <c r="AE303" s="594">
        <v>8.6</v>
      </c>
      <c r="AF303" s="594">
        <v>14.1</v>
      </c>
      <c r="AG303" s="593">
        <v>23.7</v>
      </c>
      <c r="AH303" s="594">
        <v>23.1</v>
      </c>
      <c r="AI303" s="594">
        <v>0.2</v>
      </c>
      <c r="AJ303" s="594">
        <v>0.4</v>
      </c>
      <c r="AK303" s="334">
        <v>2965</v>
      </c>
      <c r="AL303" s="604"/>
      <c r="AN303" s="423">
        <f t="shared" si="94"/>
        <v>2754.7804000000001</v>
      </c>
      <c r="AO303" s="423">
        <f t="shared" si="95"/>
        <v>2682.3804000000005</v>
      </c>
      <c r="AP303" s="277">
        <f t="shared" si="96"/>
        <v>3114.3186755052552</v>
      </c>
      <c r="AQ303" s="277">
        <f t="shared" si="97"/>
        <v>2671.5490859793485</v>
      </c>
    </row>
    <row r="304" spans="1:43" s="423" customFormat="1" ht="78">
      <c r="A304" s="686"/>
      <c r="B304" s="312" t="s">
        <v>44</v>
      </c>
      <c r="C304" s="312" t="s">
        <v>598</v>
      </c>
      <c r="D304" s="31">
        <v>615</v>
      </c>
      <c r="E304" s="312" t="s">
        <v>15</v>
      </c>
      <c r="F304" s="584">
        <v>1</v>
      </c>
      <c r="G304" s="584"/>
      <c r="H304" s="584"/>
      <c r="I304" s="584">
        <v>0.5</v>
      </c>
      <c r="J304" s="584"/>
      <c r="K304" s="584"/>
      <c r="L304" s="584">
        <v>0.5</v>
      </c>
      <c r="M304" s="584"/>
      <c r="N304" s="497"/>
      <c r="O304" s="526">
        <v>0.5</v>
      </c>
      <c r="P304" s="591"/>
      <c r="Q304" s="595"/>
      <c r="R304" s="595"/>
      <c r="S304" s="595"/>
      <c r="T304" s="526" t="s">
        <v>430</v>
      </c>
      <c r="U304" s="526"/>
      <c r="V304" s="526"/>
      <c r="W304" s="449">
        <v>248.85580000000002</v>
      </c>
      <c r="X304" s="594">
        <v>38.700000000000003</v>
      </c>
      <c r="Y304" s="594">
        <v>104.2</v>
      </c>
      <c r="Z304" s="449">
        <v>43.155799999999999</v>
      </c>
      <c r="AA304" s="593">
        <v>51.300000000000004</v>
      </c>
      <c r="AB304" s="594"/>
      <c r="AC304" s="594">
        <v>44.1</v>
      </c>
      <c r="AD304" s="594"/>
      <c r="AE304" s="594">
        <v>7.2</v>
      </c>
      <c r="AF304" s="594">
        <v>7</v>
      </c>
      <c r="AG304" s="593">
        <v>4.5</v>
      </c>
      <c r="AH304" s="594">
        <v>4.4000000000000004</v>
      </c>
      <c r="AI304" s="594">
        <v>0.1</v>
      </c>
      <c r="AJ304" s="594"/>
      <c r="AK304" s="550">
        <v>493.7</v>
      </c>
      <c r="AL304" s="607" t="s">
        <v>980</v>
      </c>
      <c r="AN304" s="423">
        <f t="shared" si="94"/>
        <v>248.85580000000002</v>
      </c>
      <c r="AO304" s="423">
        <f t="shared" si="95"/>
        <v>186.0558</v>
      </c>
      <c r="AP304" s="277">
        <f t="shared" si="96"/>
        <v>281.33504414645927</v>
      </c>
      <c r="AQ304" s="277">
        <f t="shared" si="97"/>
        <v>185.30451625397964</v>
      </c>
    </row>
    <row r="305" spans="1:45" s="425" customFormat="1" ht="78">
      <c r="A305" s="686"/>
      <c r="B305" s="58" t="s">
        <v>815</v>
      </c>
      <c r="C305" s="58" t="s">
        <v>599</v>
      </c>
      <c r="D305" s="59">
        <v>684</v>
      </c>
      <c r="E305" s="58" t="s">
        <v>13</v>
      </c>
      <c r="F305" s="599">
        <v>1</v>
      </c>
      <c r="G305" s="599"/>
      <c r="H305" s="599"/>
      <c r="I305" s="599">
        <v>0.5</v>
      </c>
      <c r="J305" s="599"/>
      <c r="K305" s="599"/>
      <c r="L305" s="599"/>
      <c r="M305" s="599"/>
      <c r="N305" s="502"/>
      <c r="O305" s="586"/>
      <c r="P305" s="602"/>
      <c r="Q305" s="505"/>
      <c r="R305" s="505"/>
      <c r="S305" s="505"/>
      <c r="T305" s="586"/>
      <c r="U305" s="586"/>
      <c r="V305" s="586"/>
      <c r="W305" s="589">
        <v>16.5</v>
      </c>
      <c r="X305" s="507"/>
      <c r="Y305" s="507"/>
      <c r="Z305" s="589">
        <v>0</v>
      </c>
      <c r="AA305" s="324">
        <v>6</v>
      </c>
      <c r="AB305" s="507"/>
      <c r="AC305" s="507"/>
      <c r="AD305" s="507"/>
      <c r="AE305" s="507">
        <v>6</v>
      </c>
      <c r="AF305" s="507">
        <v>7</v>
      </c>
      <c r="AG305" s="324">
        <v>3.5</v>
      </c>
      <c r="AH305" s="507">
        <v>3.5</v>
      </c>
      <c r="AI305" s="507"/>
      <c r="AJ305" s="507"/>
      <c r="AK305" s="340">
        <v>172</v>
      </c>
      <c r="AL305" s="509" t="s">
        <v>731</v>
      </c>
      <c r="AN305" s="425">
        <f t="shared" si="94"/>
        <v>16.5</v>
      </c>
      <c r="AO305" s="425">
        <f t="shared" si="95"/>
        <v>0</v>
      </c>
      <c r="AP305" s="428">
        <f t="shared" si="96"/>
        <v>18.653486189257304</v>
      </c>
      <c r="AQ305" s="428">
        <f t="shared" si="97"/>
        <v>0</v>
      </c>
    </row>
    <row r="306" spans="1:45" s="423" customFormat="1" ht="46.8">
      <c r="A306" s="686"/>
      <c r="B306" s="312" t="s">
        <v>34</v>
      </c>
      <c r="C306" s="312" t="s">
        <v>600</v>
      </c>
      <c r="D306" s="31">
        <v>605</v>
      </c>
      <c r="E306" s="312" t="s">
        <v>15</v>
      </c>
      <c r="F306" s="584">
        <v>1</v>
      </c>
      <c r="G306" s="584"/>
      <c r="H306" s="584"/>
      <c r="I306" s="584">
        <v>0.5</v>
      </c>
      <c r="J306" s="584"/>
      <c r="K306" s="584"/>
      <c r="L306" s="584">
        <v>1</v>
      </c>
      <c r="M306" s="584"/>
      <c r="N306" s="497"/>
      <c r="O306" s="526">
        <v>0.5</v>
      </c>
      <c r="P306" s="591">
        <v>1</v>
      </c>
      <c r="Q306" s="595"/>
      <c r="R306" s="595"/>
      <c r="S306" s="595">
        <v>1</v>
      </c>
      <c r="T306" s="526" t="s">
        <v>429</v>
      </c>
      <c r="U306" s="526"/>
      <c r="V306" s="526"/>
      <c r="W306" s="449">
        <v>308.06020000000001</v>
      </c>
      <c r="X306" s="594">
        <v>102.1</v>
      </c>
      <c r="Y306" s="594">
        <v>113</v>
      </c>
      <c r="Z306" s="449">
        <v>64.9602</v>
      </c>
      <c r="AA306" s="593">
        <v>14.6</v>
      </c>
      <c r="AB306" s="594"/>
      <c r="AC306" s="594">
        <v>8.6</v>
      </c>
      <c r="AD306" s="594"/>
      <c r="AE306" s="594">
        <v>6</v>
      </c>
      <c r="AF306" s="594">
        <v>7</v>
      </c>
      <c r="AG306" s="593">
        <v>6.3999999999999995</v>
      </c>
      <c r="AH306" s="594">
        <v>6.3</v>
      </c>
      <c r="AI306" s="594">
        <v>0.1</v>
      </c>
      <c r="AJ306" s="594"/>
      <c r="AK306" s="550">
        <v>887.8</v>
      </c>
      <c r="AL306" s="607" t="s">
        <v>987</v>
      </c>
      <c r="AN306" s="423">
        <f t="shared" si="94"/>
        <v>308.06020000000001</v>
      </c>
      <c r="AO306" s="423">
        <f t="shared" si="95"/>
        <v>280.06020000000001</v>
      </c>
      <c r="AP306" s="277">
        <f t="shared" si="96"/>
        <v>348.26646582786924</v>
      </c>
      <c r="AQ306" s="277">
        <f t="shared" si="97"/>
        <v>278.92933132421985</v>
      </c>
    </row>
    <row r="307" spans="1:45" s="425" customFormat="1" ht="62.4">
      <c r="A307" s="686"/>
      <c r="B307" s="58" t="s">
        <v>816</v>
      </c>
      <c r="C307" s="58" t="s">
        <v>601</v>
      </c>
      <c r="D307" s="59">
        <v>173</v>
      </c>
      <c r="E307" s="58" t="s">
        <v>15</v>
      </c>
      <c r="F307" s="599">
        <v>1</v>
      </c>
      <c r="G307" s="599"/>
      <c r="H307" s="599"/>
      <c r="I307" s="599">
        <v>0.5</v>
      </c>
      <c r="J307" s="599"/>
      <c r="K307" s="599"/>
      <c r="L307" s="599"/>
      <c r="M307" s="599"/>
      <c r="N307" s="502"/>
      <c r="O307" s="586"/>
      <c r="P307" s="602"/>
      <c r="Q307" s="505"/>
      <c r="R307" s="505"/>
      <c r="S307" s="505"/>
      <c r="T307" s="586"/>
      <c r="U307" s="586"/>
      <c r="V307" s="586"/>
      <c r="W307" s="589">
        <v>21.400000000000002</v>
      </c>
      <c r="X307" s="507"/>
      <c r="Y307" s="507"/>
      <c r="Z307" s="589">
        <v>0</v>
      </c>
      <c r="AA307" s="324">
        <v>10.8</v>
      </c>
      <c r="AB307" s="507"/>
      <c r="AC307" s="507">
        <v>4.8</v>
      </c>
      <c r="AD307" s="507"/>
      <c r="AE307" s="507">
        <v>6</v>
      </c>
      <c r="AF307" s="507">
        <v>7</v>
      </c>
      <c r="AG307" s="324">
        <v>3.6</v>
      </c>
      <c r="AH307" s="507">
        <v>3.5</v>
      </c>
      <c r="AI307" s="507">
        <v>0.1</v>
      </c>
      <c r="AJ307" s="507"/>
      <c r="AK307" s="340">
        <v>142.30000000000001</v>
      </c>
      <c r="AL307" s="509" t="s">
        <v>731</v>
      </c>
      <c r="AN307" s="425">
        <f t="shared" si="94"/>
        <v>21.400000000000002</v>
      </c>
      <c r="AO307" s="425">
        <f t="shared" si="95"/>
        <v>0</v>
      </c>
      <c r="AP307" s="428">
        <f t="shared" si="96"/>
        <v>24.193006330309473</v>
      </c>
      <c r="AQ307" s="428">
        <f t="shared" si="97"/>
        <v>0</v>
      </c>
    </row>
    <row r="308" spans="1:45" s="423" customFormat="1" ht="78">
      <c r="A308" s="686"/>
      <c r="B308" s="312" t="s">
        <v>817</v>
      </c>
      <c r="C308" s="312" t="s">
        <v>602</v>
      </c>
      <c r="D308" s="31">
        <v>441</v>
      </c>
      <c r="E308" s="312" t="s">
        <v>15</v>
      </c>
      <c r="F308" s="584"/>
      <c r="G308" s="584"/>
      <c r="H308" s="584"/>
      <c r="I308" s="584">
        <v>0.5</v>
      </c>
      <c r="J308" s="584"/>
      <c r="K308" s="584"/>
      <c r="L308" s="584">
        <v>0.25</v>
      </c>
      <c r="M308" s="584"/>
      <c r="N308" s="497"/>
      <c r="O308" s="526"/>
      <c r="P308" s="591"/>
      <c r="Q308" s="595"/>
      <c r="R308" s="595"/>
      <c r="S308" s="595"/>
      <c r="T308" s="526" t="s">
        <v>430</v>
      </c>
      <c r="U308" s="526"/>
      <c r="V308" s="526"/>
      <c r="W308" s="449">
        <v>130.03280000000001</v>
      </c>
      <c r="X308" s="594">
        <v>6.4</v>
      </c>
      <c r="Y308" s="594"/>
      <c r="Z308" s="449">
        <v>1.9328000000000001</v>
      </c>
      <c r="AA308" s="593">
        <v>98.600000000000009</v>
      </c>
      <c r="AB308" s="594">
        <v>9.9</v>
      </c>
      <c r="AC308" s="594">
        <v>88.7</v>
      </c>
      <c r="AD308" s="594"/>
      <c r="AE308" s="594"/>
      <c r="AF308" s="594">
        <v>7</v>
      </c>
      <c r="AG308" s="593">
        <v>16.099999999999998</v>
      </c>
      <c r="AH308" s="594">
        <v>15.6</v>
      </c>
      <c r="AI308" s="594">
        <v>0.2</v>
      </c>
      <c r="AJ308" s="594">
        <v>0.3</v>
      </c>
      <c r="AK308" s="550">
        <v>437.2</v>
      </c>
      <c r="AL308" s="607" t="s">
        <v>981</v>
      </c>
      <c r="AN308" s="423">
        <f t="shared" si="94"/>
        <v>130.03280000000001</v>
      </c>
      <c r="AO308" s="423">
        <f t="shared" si="95"/>
        <v>8.3328000000000007</v>
      </c>
      <c r="AP308" s="277">
        <f t="shared" si="96"/>
        <v>147.00394175457316</v>
      </c>
      <c r="AQ308" s="277">
        <f t="shared" si="97"/>
        <v>8.2991525824035666</v>
      </c>
    </row>
    <row r="309" spans="1:45" s="420" customFormat="1">
      <c r="A309" s="601">
        <v>38</v>
      </c>
      <c r="B309" s="12" t="s">
        <v>10</v>
      </c>
      <c r="C309" s="12"/>
      <c r="D309" s="3"/>
      <c r="E309" s="12"/>
      <c r="F309" s="418">
        <f t="shared" ref="F309:V309" si="98">SUM(F271:F304)</f>
        <v>34</v>
      </c>
      <c r="G309" s="418">
        <f t="shared" si="98"/>
        <v>20.25</v>
      </c>
      <c r="H309" s="418">
        <f t="shared" si="98"/>
        <v>0</v>
      </c>
      <c r="I309" s="418">
        <f t="shared" si="98"/>
        <v>24.5</v>
      </c>
      <c r="J309" s="418">
        <f t="shared" si="98"/>
        <v>0</v>
      </c>
      <c r="K309" s="418">
        <f t="shared" si="98"/>
        <v>0</v>
      </c>
      <c r="L309" s="418">
        <f t="shared" si="98"/>
        <v>36.75</v>
      </c>
      <c r="M309" s="418">
        <f t="shared" si="98"/>
        <v>7.25</v>
      </c>
      <c r="N309" s="418">
        <f t="shared" si="98"/>
        <v>0</v>
      </c>
      <c r="O309" s="418">
        <f t="shared" si="98"/>
        <v>14.5</v>
      </c>
      <c r="P309" s="419">
        <f t="shared" si="98"/>
        <v>32</v>
      </c>
      <c r="Q309" s="419">
        <f t="shared" si="98"/>
        <v>10</v>
      </c>
      <c r="R309" s="419">
        <f t="shared" si="98"/>
        <v>0</v>
      </c>
      <c r="S309" s="419">
        <f t="shared" si="98"/>
        <v>11</v>
      </c>
      <c r="T309" s="419">
        <f t="shared" si="98"/>
        <v>0</v>
      </c>
      <c r="U309" s="419">
        <f t="shared" si="98"/>
        <v>0</v>
      </c>
      <c r="V309" s="419">
        <f t="shared" si="98"/>
        <v>0</v>
      </c>
      <c r="W309" s="418">
        <f t="shared" ref="W309:AK309" si="99">SUM(W271:W308)</f>
        <v>30979.970399999998</v>
      </c>
      <c r="X309" s="418">
        <f t="shared" si="99"/>
        <v>18849.000000000007</v>
      </c>
      <c r="Y309" s="418">
        <f t="shared" si="99"/>
        <v>2321.1999999999998</v>
      </c>
      <c r="Z309" s="418">
        <f t="shared" si="99"/>
        <v>6393.4003999999986</v>
      </c>
      <c r="AA309" s="418">
        <f t="shared" si="99"/>
        <v>2457</v>
      </c>
      <c r="AB309" s="418">
        <f t="shared" si="99"/>
        <v>140.00000000000003</v>
      </c>
      <c r="AC309" s="418">
        <f t="shared" si="99"/>
        <v>1873.3999999999999</v>
      </c>
      <c r="AD309" s="418">
        <f t="shared" si="99"/>
        <v>0</v>
      </c>
      <c r="AE309" s="418">
        <f t="shared" si="99"/>
        <v>443.60000000000008</v>
      </c>
      <c r="AF309" s="418">
        <f t="shared" si="99"/>
        <v>296.90000000000003</v>
      </c>
      <c r="AG309" s="418">
        <f t="shared" si="99"/>
        <v>662.47000000000014</v>
      </c>
      <c r="AH309" s="418">
        <f t="shared" si="99"/>
        <v>638.29999999999995</v>
      </c>
      <c r="AI309" s="418">
        <f t="shared" si="99"/>
        <v>6.700000000000002</v>
      </c>
      <c r="AJ309" s="418">
        <f t="shared" si="99"/>
        <v>17.470000000000017</v>
      </c>
      <c r="AK309" s="418">
        <f t="shared" si="99"/>
        <v>38048.099999999991</v>
      </c>
      <c r="AL309" s="418"/>
      <c r="AN309" s="418">
        <f>SUM(AN271:AN308)</f>
        <v>30979.970399999998</v>
      </c>
      <c r="AO309" s="418">
        <f>SUM(AO271:AO308)</f>
        <v>27563.600400000003</v>
      </c>
      <c r="AP309" s="418">
        <f>'[1]Плещеевская ЦРБ'!$K$90</f>
        <v>35023.300000000003</v>
      </c>
      <c r="AQ309" s="418">
        <f>'[1]Плещеевская ЦРБ'!$K$11</f>
        <v>27452.3</v>
      </c>
      <c r="AR309" s="420">
        <f>AP309-AP271-AP272-AP273-AP274-AP275-AP276-AP277-AP278-AP279-AP280-AP281-AP282-AP283-AP284-AP285-AP286-AP287-AP288-AP289-AP290-AP291-AP292-AP293-AP294-AP295-AP296-AP297-AP298-AP299-AP300-AP301-AP302-AP303-AP304-AP305-AP306-AP307-AP308</f>
        <v>3.666400516522117E-12</v>
      </c>
      <c r="AS309" s="420">
        <f>AQ309-AQ271-AQ272-AQ273-AQ274-AQ275-AQ276-AQ277-AQ278-AQ279-AQ280-AQ281-AQ282-AQ283-AQ284-AQ285-AQ286-AQ287-AQ288-AQ289-AQ290-AQ291-AQ292-AQ293-AQ294-AQ295-AQ296-AQ297-AQ298-AQ299-AQ300-AQ301-AQ302-AQ303-AQ304-AQ305-AQ306-AQ307-AQ308</f>
        <v>2.7267077484793845E-12</v>
      </c>
    </row>
    <row r="310" spans="1:45" s="417" customFormat="1" ht="78">
      <c r="A310" s="684" t="s">
        <v>262</v>
      </c>
      <c r="B310" s="15" t="s">
        <v>263</v>
      </c>
      <c r="C310" s="77" t="s">
        <v>772</v>
      </c>
      <c r="D310" s="316">
        <v>300</v>
      </c>
      <c r="E310" s="15" t="s">
        <v>15</v>
      </c>
      <c r="F310" s="540">
        <v>1</v>
      </c>
      <c r="G310" s="438"/>
      <c r="H310" s="412"/>
      <c r="I310" s="390">
        <v>0.25</v>
      </c>
      <c r="J310" s="390">
        <v>0.25</v>
      </c>
      <c r="K310" s="404"/>
      <c r="L310" s="540">
        <v>1</v>
      </c>
      <c r="M310" s="412"/>
      <c r="N310" s="412"/>
      <c r="O310" s="412">
        <v>0.5</v>
      </c>
      <c r="P310" s="407">
        <v>1</v>
      </c>
      <c r="Q310" s="407"/>
      <c r="R310" s="407"/>
      <c r="S310" s="392">
        <v>1</v>
      </c>
      <c r="T310" s="407" t="s">
        <v>429</v>
      </c>
      <c r="U310" s="407"/>
      <c r="V310" s="407"/>
      <c r="W310" s="336">
        <f t="shared" ref="W310:W331" si="100">X310+Y310+Z310+AA310+AF310+AG310</f>
        <v>427.8</v>
      </c>
      <c r="X310" s="410">
        <v>239</v>
      </c>
      <c r="Y310" s="410">
        <v>63.8</v>
      </c>
      <c r="Z310" s="410">
        <v>91.7</v>
      </c>
      <c r="AA310" s="409">
        <v>25.2</v>
      </c>
      <c r="AB310" s="405"/>
      <c r="AC310" s="405">
        <v>25.2</v>
      </c>
      <c r="AD310" s="405"/>
      <c r="AE310" s="405"/>
      <c r="AF310" s="405"/>
      <c r="AG310" s="409">
        <v>8.1</v>
      </c>
      <c r="AH310" s="405">
        <v>8.1</v>
      </c>
      <c r="AI310" s="405"/>
      <c r="AJ310" s="405"/>
      <c r="AK310" s="343">
        <v>703.8</v>
      </c>
      <c r="AL310" s="318"/>
      <c r="AN310" s="417">
        <f t="shared" ref="AN310:AN331" si="101">W310</f>
        <v>427.8</v>
      </c>
      <c r="AO310" s="417">
        <f t="shared" ref="AO310:AO331" si="102">X310+Y310+Z310</f>
        <v>394.5</v>
      </c>
      <c r="AP310" s="318">
        <f t="shared" ref="AP310:AP331" si="103">$AP$332*(AN310/$AN$332)</f>
        <v>685.24718161464523</v>
      </c>
      <c r="AQ310" s="318">
        <f t="shared" ref="AQ310:AQ331" si="104">$AQ$332*(AO310/$AO$332)</f>
        <v>595.66250906195398</v>
      </c>
    </row>
    <row r="311" spans="1:45" s="417" customFormat="1" ht="46.8">
      <c r="A311" s="684"/>
      <c r="B311" s="15" t="s">
        <v>264</v>
      </c>
      <c r="C311" s="77" t="s">
        <v>773</v>
      </c>
      <c r="D311" s="316">
        <v>235</v>
      </c>
      <c r="E311" s="15" t="s">
        <v>15</v>
      </c>
      <c r="F311" s="396">
        <v>1</v>
      </c>
      <c r="G311" s="438"/>
      <c r="H311" s="412"/>
      <c r="I311" s="390">
        <v>0.25</v>
      </c>
      <c r="J311" s="390">
        <v>0.25</v>
      </c>
      <c r="K311" s="404"/>
      <c r="L311" s="396">
        <v>1</v>
      </c>
      <c r="M311" s="412"/>
      <c r="N311" s="412"/>
      <c r="O311" s="412">
        <v>0.5</v>
      </c>
      <c r="P311" s="407">
        <v>1</v>
      </c>
      <c r="Q311" s="407"/>
      <c r="R311" s="407"/>
      <c r="S311" s="392">
        <v>1</v>
      </c>
      <c r="T311" s="407" t="s">
        <v>429</v>
      </c>
      <c r="U311" s="407"/>
      <c r="V311" s="407"/>
      <c r="W311" s="336">
        <f t="shared" si="100"/>
        <v>299.69999999999993</v>
      </c>
      <c r="X311" s="410">
        <v>160.80000000000001</v>
      </c>
      <c r="Y311" s="410">
        <v>48.7</v>
      </c>
      <c r="Z311" s="410">
        <v>63.4</v>
      </c>
      <c r="AA311" s="409">
        <v>20.9</v>
      </c>
      <c r="AB311" s="405"/>
      <c r="AC311" s="405">
        <v>20.9</v>
      </c>
      <c r="AD311" s="405"/>
      <c r="AE311" s="405"/>
      <c r="AF311" s="405"/>
      <c r="AG311" s="409">
        <v>5.9</v>
      </c>
      <c r="AH311" s="405">
        <v>5.9</v>
      </c>
      <c r="AI311" s="405"/>
      <c r="AJ311" s="405"/>
      <c r="AK311" s="332">
        <v>689</v>
      </c>
      <c r="AL311" s="318"/>
      <c r="AN311" s="417">
        <f t="shared" si="101"/>
        <v>299.69999999999993</v>
      </c>
      <c r="AO311" s="417">
        <f t="shared" si="102"/>
        <v>272.89999999999998</v>
      </c>
      <c r="AP311" s="318">
        <f t="shared" si="103"/>
        <v>480.05745752666922</v>
      </c>
      <c r="AQ311" s="318">
        <f t="shared" si="104"/>
        <v>412.05652401269259</v>
      </c>
    </row>
    <row r="312" spans="1:45" s="417" customFormat="1">
      <c r="A312" s="684"/>
      <c r="B312" s="15" t="s">
        <v>56</v>
      </c>
      <c r="C312" s="77" t="s">
        <v>774</v>
      </c>
      <c r="D312" s="316">
        <v>252</v>
      </c>
      <c r="E312" s="15" t="s">
        <v>15</v>
      </c>
      <c r="F312" s="396">
        <v>1</v>
      </c>
      <c r="G312" s="541"/>
      <c r="H312" s="412"/>
      <c r="I312" s="390">
        <v>0.25</v>
      </c>
      <c r="J312" s="390">
        <v>0.25</v>
      </c>
      <c r="K312" s="404"/>
      <c r="L312" s="396">
        <v>1</v>
      </c>
      <c r="M312" s="412"/>
      <c r="N312" s="412"/>
      <c r="O312" s="412">
        <v>0.5</v>
      </c>
      <c r="P312" s="407">
        <v>1</v>
      </c>
      <c r="Q312" s="407"/>
      <c r="R312" s="407"/>
      <c r="S312" s="392"/>
      <c r="T312" s="407" t="s">
        <v>429</v>
      </c>
      <c r="U312" s="407"/>
      <c r="V312" s="407"/>
      <c r="W312" s="336">
        <f t="shared" si="100"/>
        <v>428.10000000000008</v>
      </c>
      <c r="X312" s="410">
        <v>295.60000000000002</v>
      </c>
      <c r="Y312" s="410">
        <v>12.6</v>
      </c>
      <c r="Z312" s="410">
        <v>93.3</v>
      </c>
      <c r="AA312" s="409">
        <v>17.8</v>
      </c>
      <c r="AB312" s="405"/>
      <c r="AC312" s="405">
        <v>17.8</v>
      </c>
      <c r="AD312" s="405"/>
      <c r="AE312" s="405"/>
      <c r="AF312" s="405"/>
      <c r="AG312" s="409">
        <v>8.8000000000000007</v>
      </c>
      <c r="AH312" s="405">
        <v>8.8000000000000007</v>
      </c>
      <c r="AI312" s="405"/>
      <c r="AJ312" s="405"/>
      <c r="AK312" s="332">
        <v>598.70000000000005</v>
      </c>
      <c r="AL312" s="318"/>
      <c r="AN312" s="417">
        <f t="shared" si="101"/>
        <v>428.10000000000008</v>
      </c>
      <c r="AO312" s="417">
        <f t="shared" si="102"/>
        <v>401.50000000000006</v>
      </c>
      <c r="AP312" s="318">
        <f t="shared" si="103"/>
        <v>685.72771961016747</v>
      </c>
      <c r="AQ312" s="318">
        <f t="shared" si="104"/>
        <v>606.23193254340822</v>
      </c>
    </row>
    <row r="313" spans="1:45" s="417" customFormat="1" ht="109.2">
      <c r="A313" s="684"/>
      <c r="B313" s="15" t="s">
        <v>265</v>
      </c>
      <c r="C313" s="77" t="s">
        <v>775</v>
      </c>
      <c r="D313" s="316">
        <v>250</v>
      </c>
      <c r="E313" s="15" t="s">
        <v>15</v>
      </c>
      <c r="F313" s="396">
        <v>1</v>
      </c>
      <c r="G313" s="541"/>
      <c r="H313" s="412"/>
      <c r="I313" s="390">
        <v>0.25</v>
      </c>
      <c r="J313" s="390">
        <v>0.25</v>
      </c>
      <c r="K313" s="404"/>
      <c r="L313" s="396">
        <v>1</v>
      </c>
      <c r="M313" s="412"/>
      <c r="N313" s="412"/>
      <c r="O313" s="412">
        <v>0.5</v>
      </c>
      <c r="P313" s="407">
        <v>1</v>
      </c>
      <c r="Q313" s="407"/>
      <c r="R313" s="407"/>
      <c r="S313" s="392"/>
      <c r="T313" s="407" t="s">
        <v>429</v>
      </c>
      <c r="U313" s="407"/>
      <c r="V313" s="407"/>
      <c r="W313" s="336">
        <f t="shared" si="100"/>
        <v>439.70000000000005</v>
      </c>
      <c r="X313" s="410">
        <v>309.60000000000002</v>
      </c>
      <c r="Y313" s="410">
        <v>13.1</v>
      </c>
      <c r="Z313" s="410">
        <v>97.7</v>
      </c>
      <c r="AA313" s="409">
        <v>12.1</v>
      </c>
      <c r="AB313" s="405"/>
      <c r="AC313" s="405">
        <v>12.1</v>
      </c>
      <c r="AD313" s="405"/>
      <c r="AE313" s="405"/>
      <c r="AF313" s="405"/>
      <c r="AG313" s="409">
        <v>7.2</v>
      </c>
      <c r="AH313" s="405">
        <v>7.2</v>
      </c>
      <c r="AI313" s="405"/>
      <c r="AJ313" s="405"/>
      <c r="AK313" s="332">
        <v>639.20000000000005</v>
      </c>
      <c r="AL313" s="318"/>
      <c r="AN313" s="417">
        <f t="shared" si="101"/>
        <v>439.70000000000005</v>
      </c>
      <c r="AO313" s="417">
        <f t="shared" si="102"/>
        <v>420.40000000000003</v>
      </c>
      <c r="AP313" s="318">
        <f t="shared" si="103"/>
        <v>704.30852210369221</v>
      </c>
      <c r="AQ313" s="318">
        <f t="shared" si="104"/>
        <v>634.76937594333447</v>
      </c>
    </row>
    <row r="314" spans="1:45" s="417" customFormat="1" ht="31.2">
      <c r="A314" s="684"/>
      <c r="B314" s="15" t="s">
        <v>266</v>
      </c>
      <c r="C314" s="77" t="s">
        <v>776</v>
      </c>
      <c r="D314" s="316">
        <v>171</v>
      </c>
      <c r="E314" s="15" t="s">
        <v>15</v>
      </c>
      <c r="F314" s="396">
        <v>1</v>
      </c>
      <c r="G314" s="541"/>
      <c r="H314" s="412"/>
      <c r="I314" s="390">
        <v>0.25</v>
      </c>
      <c r="J314" s="390">
        <v>0.25</v>
      </c>
      <c r="K314" s="404"/>
      <c r="L314" s="396">
        <v>1</v>
      </c>
      <c r="M314" s="412"/>
      <c r="N314" s="412"/>
      <c r="O314" s="412">
        <v>0.5</v>
      </c>
      <c r="P314" s="407">
        <v>1</v>
      </c>
      <c r="Q314" s="407"/>
      <c r="R314" s="407"/>
      <c r="S314" s="392"/>
      <c r="T314" s="407" t="s">
        <v>429</v>
      </c>
      <c r="U314" s="407"/>
      <c r="V314" s="407"/>
      <c r="W314" s="336">
        <f t="shared" si="100"/>
        <v>513.70000000000005</v>
      </c>
      <c r="X314" s="410">
        <v>353.6</v>
      </c>
      <c r="Y314" s="410">
        <v>18.5</v>
      </c>
      <c r="Z314" s="410">
        <v>112.7</v>
      </c>
      <c r="AA314" s="409">
        <v>22.4</v>
      </c>
      <c r="AB314" s="405"/>
      <c r="AC314" s="405">
        <v>22.4</v>
      </c>
      <c r="AD314" s="405"/>
      <c r="AE314" s="405"/>
      <c r="AF314" s="405"/>
      <c r="AG314" s="409">
        <v>6.5</v>
      </c>
      <c r="AH314" s="405">
        <v>6.5</v>
      </c>
      <c r="AI314" s="405"/>
      <c r="AJ314" s="405"/>
      <c r="AK314" s="332">
        <v>675.7</v>
      </c>
      <c r="AL314" s="318"/>
      <c r="AN314" s="417">
        <f t="shared" si="101"/>
        <v>513.70000000000005</v>
      </c>
      <c r="AO314" s="417">
        <f t="shared" si="102"/>
        <v>484.8</v>
      </c>
      <c r="AP314" s="318">
        <f t="shared" si="103"/>
        <v>822.84122766583278</v>
      </c>
      <c r="AQ314" s="318">
        <f t="shared" si="104"/>
        <v>732.00807197271308</v>
      </c>
    </row>
    <row r="315" spans="1:45" s="417" customFormat="1" ht="124.8">
      <c r="A315" s="684"/>
      <c r="B315" s="15" t="s">
        <v>267</v>
      </c>
      <c r="C315" s="77" t="s">
        <v>777</v>
      </c>
      <c r="D315" s="316">
        <v>364</v>
      </c>
      <c r="E315" s="542" t="s">
        <v>95</v>
      </c>
      <c r="F315" s="396">
        <v>0.25</v>
      </c>
      <c r="G315" s="541">
        <v>1</v>
      </c>
      <c r="H315" s="412"/>
      <c r="I315" s="390">
        <v>0.25</v>
      </c>
      <c r="J315" s="390">
        <v>0.25</v>
      </c>
      <c r="K315" s="404"/>
      <c r="L315" s="396">
        <v>0.25</v>
      </c>
      <c r="M315" s="412">
        <v>1</v>
      </c>
      <c r="N315" s="412"/>
      <c r="O315" s="412">
        <v>0.5</v>
      </c>
      <c r="P315" s="407"/>
      <c r="Q315" s="407">
        <v>1</v>
      </c>
      <c r="R315" s="407"/>
      <c r="S315" s="392"/>
      <c r="T315" s="407" t="s">
        <v>430</v>
      </c>
      <c r="U315" s="407" t="s">
        <v>429</v>
      </c>
      <c r="V315" s="407"/>
      <c r="W315" s="336">
        <f t="shared" si="100"/>
        <v>291</v>
      </c>
      <c r="X315" s="410">
        <v>151.69999999999999</v>
      </c>
      <c r="Y315" s="410">
        <v>48.7</v>
      </c>
      <c r="Z315" s="410">
        <v>60.7</v>
      </c>
      <c r="AA315" s="409">
        <v>23.1</v>
      </c>
      <c r="AB315" s="405"/>
      <c r="AC315" s="405">
        <v>23.1</v>
      </c>
      <c r="AD315" s="405"/>
      <c r="AE315" s="405"/>
      <c r="AF315" s="405"/>
      <c r="AG315" s="409">
        <v>6.8</v>
      </c>
      <c r="AH315" s="405">
        <v>6.8</v>
      </c>
      <c r="AI315" s="405"/>
      <c r="AJ315" s="405"/>
      <c r="AK315" s="332">
        <v>568.29999999999995</v>
      </c>
      <c r="AL315" s="318"/>
      <c r="AN315" s="417">
        <f t="shared" si="101"/>
        <v>291</v>
      </c>
      <c r="AO315" s="417">
        <f t="shared" si="102"/>
        <v>261.09999999999997</v>
      </c>
      <c r="AP315" s="318">
        <f t="shared" si="103"/>
        <v>466.12185565652584</v>
      </c>
      <c r="AQ315" s="318">
        <f t="shared" si="104"/>
        <v>394.23949585824124</v>
      </c>
    </row>
    <row r="316" spans="1:45" s="417" customFormat="1" ht="78">
      <c r="A316" s="684"/>
      <c r="B316" s="15" t="s">
        <v>268</v>
      </c>
      <c r="C316" s="77" t="s">
        <v>778</v>
      </c>
      <c r="D316" s="316">
        <v>138</v>
      </c>
      <c r="E316" s="542" t="s">
        <v>88</v>
      </c>
      <c r="F316" s="396">
        <v>1</v>
      </c>
      <c r="G316" s="541"/>
      <c r="H316" s="412"/>
      <c r="I316" s="390">
        <v>0.25</v>
      </c>
      <c r="J316" s="390">
        <v>0.25</v>
      </c>
      <c r="K316" s="404"/>
      <c r="L316" s="396">
        <v>1</v>
      </c>
      <c r="M316" s="412"/>
      <c r="N316" s="412"/>
      <c r="O316" s="412">
        <v>0.5</v>
      </c>
      <c r="P316" s="407">
        <v>1</v>
      </c>
      <c r="Q316" s="407"/>
      <c r="R316" s="407"/>
      <c r="S316" s="392"/>
      <c r="T316" s="407" t="s">
        <v>429</v>
      </c>
      <c r="U316" s="407"/>
      <c r="V316" s="407"/>
      <c r="W316" s="336">
        <f t="shared" si="100"/>
        <v>560.70000000000016</v>
      </c>
      <c r="X316" s="410">
        <v>347.3</v>
      </c>
      <c r="Y316" s="410">
        <v>22.1</v>
      </c>
      <c r="Z316" s="410">
        <v>111.9</v>
      </c>
      <c r="AA316" s="409">
        <v>15.3</v>
      </c>
      <c r="AB316" s="405"/>
      <c r="AC316" s="405">
        <v>15.3</v>
      </c>
      <c r="AD316" s="405"/>
      <c r="AE316" s="405"/>
      <c r="AF316" s="405">
        <v>57.4</v>
      </c>
      <c r="AG316" s="409">
        <v>6.7</v>
      </c>
      <c r="AH316" s="405">
        <v>6.7</v>
      </c>
      <c r="AI316" s="405"/>
      <c r="AJ316" s="405"/>
      <c r="AK316" s="332">
        <v>768</v>
      </c>
      <c r="AL316" s="318"/>
      <c r="AN316" s="417">
        <f t="shared" si="101"/>
        <v>560.70000000000016</v>
      </c>
      <c r="AO316" s="417">
        <f t="shared" si="102"/>
        <v>481.30000000000007</v>
      </c>
      <c r="AP316" s="318">
        <f>$AP$332*(AN316/$AN$332)</f>
        <v>898.12551363097623</v>
      </c>
      <c r="AQ316" s="318">
        <f t="shared" si="104"/>
        <v>726.72336023198602</v>
      </c>
    </row>
    <row r="317" spans="1:45" s="417" customFormat="1" ht="62.4">
      <c r="A317" s="684"/>
      <c r="B317" s="15" t="s">
        <v>269</v>
      </c>
      <c r="C317" s="77" t="s">
        <v>779</v>
      </c>
      <c r="D317" s="316">
        <v>326</v>
      </c>
      <c r="E317" s="15" t="s">
        <v>15</v>
      </c>
      <c r="F317" s="396">
        <v>1</v>
      </c>
      <c r="G317" s="541"/>
      <c r="H317" s="412"/>
      <c r="I317" s="390">
        <v>0.25</v>
      </c>
      <c r="J317" s="390">
        <v>0.25</v>
      </c>
      <c r="K317" s="404"/>
      <c r="L317" s="396">
        <v>1</v>
      </c>
      <c r="M317" s="412"/>
      <c r="N317" s="412"/>
      <c r="O317" s="412">
        <v>0.5</v>
      </c>
      <c r="P317" s="407">
        <v>1</v>
      </c>
      <c r="Q317" s="407"/>
      <c r="R317" s="407"/>
      <c r="S317" s="392">
        <v>1</v>
      </c>
      <c r="T317" s="407" t="s">
        <v>429</v>
      </c>
      <c r="U317" s="407"/>
      <c r="V317" s="407"/>
      <c r="W317" s="336">
        <f t="shared" si="100"/>
        <v>364.6</v>
      </c>
      <c r="X317" s="410">
        <v>238.6</v>
      </c>
      <c r="Y317" s="410">
        <v>16.8</v>
      </c>
      <c r="Z317" s="410">
        <v>77.2</v>
      </c>
      <c r="AA317" s="409">
        <v>24.2</v>
      </c>
      <c r="AB317" s="405"/>
      <c r="AC317" s="405">
        <v>24.2</v>
      </c>
      <c r="AD317" s="405"/>
      <c r="AE317" s="405"/>
      <c r="AF317" s="405"/>
      <c r="AG317" s="409">
        <v>7.8</v>
      </c>
      <c r="AH317" s="405">
        <v>7.8</v>
      </c>
      <c r="AI317" s="405"/>
      <c r="AJ317" s="405"/>
      <c r="AK317" s="332">
        <v>521</v>
      </c>
      <c r="AL317" s="318"/>
      <c r="AN317" s="417">
        <f t="shared" si="101"/>
        <v>364.6</v>
      </c>
      <c r="AO317" s="417">
        <f t="shared" si="102"/>
        <v>332.6</v>
      </c>
      <c r="AP317" s="318">
        <f t="shared" si="103"/>
        <v>584.01384389130351</v>
      </c>
      <c r="AQ317" s="318">
        <f t="shared" si="104"/>
        <v>502.19860713309481</v>
      </c>
    </row>
    <row r="318" spans="1:45" s="417" customFormat="1" ht="46.8">
      <c r="A318" s="684"/>
      <c r="B318" s="15" t="s">
        <v>270</v>
      </c>
      <c r="C318" s="77" t="s">
        <v>780</v>
      </c>
      <c r="D318" s="316">
        <v>160</v>
      </c>
      <c r="E318" s="15" t="s">
        <v>15</v>
      </c>
      <c r="F318" s="396">
        <v>1</v>
      </c>
      <c r="G318" s="541"/>
      <c r="H318" s="412"/>
      <c r="I318" s="390">
        <v>0.25</v>
      </c>
      <c r="J318" s="390">
        <v>0.25</v>
      </c>
      <c r="K318" s="404"/>
      <c r="L318" s="396">
        <v>1</v>
      </c>
      <c r="M318" s="412"/>
      <c r="N318" s="412"/>
      <c r="O318" s="412">
        <v>0.5</v>
      </c>
      <c r="P318" s="407">
        <v>1</v>
      </c>
      <c r="Q318" s="407"/>
      <c r="R318" s="407"/>
      <c r="S318" s="392"/>
      <c r="T318" s="407" t="s">
        <v>429</v>
      </c>
      <c r="U318" s="407"/>
      <c r="V318" s="407"/>
      <c r="W318" s="336">
        <f t="shared" si="100"/>
        <v>450.2</v>
      </c>
      <c r="X318" s="410">
        <v>305.8</v>
      </c>
      <c r="Y318" s="410">
        <v>20.7</v>
      </c>
      <c r="Z318" s="410">
        <v>98.9</v>
      </c>
      <c r="AA318" s="409">
        <v>16.100000000000001</v>
      </c>
      <c r="AB318" s="405"/>
      <c r="AC318" s="405">
        <v>16.100000000000001</v>
      </c>
      <c r="AD318" s="405"/>
      <c r="AE318" s="405"/>
      <c r="AF318" s="405"/>
      <c r="AG318" s="409">
        <v>8.6999999999999993</v>
      </c>
      <c r="AH318" s="405">
        <v>8.6999999999999993</v>
      </c>
      <c r="AI318" s="405"/>
      <c r="AJ318" s="405"/>
      <c r="AK318" s="332">
        <v>641</v>
      </c>
      <c r="AL318" s="318"/>
      <c r="AN318" s="417">
        <f t="shared" si="101"/>
        <v>450.2</v>
      </c>
      <c r="AO318" s="417">
        <f t="shared" si="102"/>
        <v>425.4</v>
      </c>
      <c r="AP318" s="318">
        <f t="shared" si="103"/>
        <v>721.1273519469687</v>
      </c>
      <c r="AQ318" s="318">
        <f t="shared" si="104"/>
        <v>642.31896414437313</v>
      </c>
    </row>
    <row r="319" spans="1:45" s="417" customFormat="1">
      <c r="A319" s="684"/>
      <c r="B319" s="15" t="s">
        <v>271</v>
      </c>
      <c r="C319" s="77" t="s">
        <v>781</v>
      </c>
      <c r="D319" s="316">
        <v>140</v>
      </c>
      <c r="E319" s="15" t="s">
        <v>15</v>
      </c>
      <c r="F319" s="396">
        <v>1</v>
      </c>
      <c r="G319" s="541"/>
      <c r="H319" s="412"/>
      <c r="I319" s="390">
        <v>0.25</v>
      </c>
      <c r="J319" s="390">
        <v>0.25</v>
      </c>
      <c r="K319" s="404"/>
      <c r="L319" s="396">
        <v>1</v>
      </c>
      <c r="M319" s="412"/>
      <c r="N319" s="412"/>
      <c r="O319" s="412">
        <v>0.5</v>
      </c>
      <c r="P319" s="407">
        <v>1</v>
      </c>
      <c r="Q319" s="407"/>
      <c r="R319" s="407"/>
      <c r="S319" s="392">
        <v>1</v>
      </c>
      <c r="T319" s="407" t="s">
        <v>429</v>
      </c>
      <c r="U319" s="407"/>
      <c r="V319" s="407"/>
      <c r="W319" s="336">
        <f t="shared" si="100"/>
        <v>544.1</v>
      </c>
      <c r="X319" s="410">
        <v>374.8</v>
      </c>
      <c r="Y319" s="410">
        <v>19.3</v>
      </c>
      <c r="Z319" s="410">
        <v>119.3</v>
      </c>
      <c r="AA319" s="409">
        <v>23.5</v>
      </c>
      <c r="AB319" s="405"/>
      <c r="AC319" s="405">
        <v>23.5</v>
      </c>
      <c r="AD319" s="405"/>
      <c r="AE319" s="405"/>
      <c r="AF319" s="405"/>
      <c r="AG319" s="409">
        <v>7.2</v>
      </c>
      <c r="AH319" s="405">
        <v>7.2</v>
      </c>
      <c r="AI319" s="405"/>
      <c r="AJ319" s="405"/>
      <c r="AK319" s="332">
        <v>713.5</v>
      </c>
      <c r="AL319" s="318"/>
      <c r="AN319" s="417">
        <f t="shared" si="101"/>
        <v>544.1</v>
      </c>
      <c r="AO319" s="417">
        <f t="shared" si="102"/>
        <v>513.4</v>
      </c>
      <c r="AP319" s="318">
        <f t="shared" si="103"/>
        <v>871.53574454541479</v>
      </c>
      <c r="AQ319" s="318">
        <f t="shared" si="104"/>
        <v>775.19171648265433</v>
      </c>
    </row>
    <row r="320" spans="1:45" s="417" customFormat="1" ht="78">
      <c r="A320" s="684"/>
      <c r="B320" s="15" t="s">
        <v>272</v>
      </c>
      <c r="C320" s="77" t="s">
        <v>782</v>
      </c>
      <c r="D320" s="316">
        <v>270</v>
      </c>
      <c r="E320" s="15" t="s">
        <v>15</v>
      </c>
      <c r="F320" s="396">
        <v>1</v>
      </c>
      <c r="G320" s="541"/>
      <c r="H320" s="412"/>
      <c r="I320" s="390">
        <v>0.25</v>
      </c>
      <c r="J320" s="390">
        <v>0.25</v>
      </c>
      <c r="K320" s="404"/>
      <c r="L320" s="396">
        <v>1</v>
      </c>
      <c r="M320" s="412"/>
      <c r="N320" s="412"/>
      <c r="O320" s="412">
        <v>0.5</v>
      </c>
      <c r="P320" s="407">
        <v>1</v>
      </c>
      <c r="Q320" s="407"/>
      <c r="R320" s="407"/>
      <c r="S320" s="392"/>
      <c r="T320" s="407" t="s">
        <v>429</v>
      </c>
      <c r="U320" s="407"/>
      <c r="V320" s="407"/>
      <c r="W320" s="336">
        <f t="shared" si="100"/>
        <v>306.90000000000003</v>
      </c>
      <c r="X320" s="410">
        <v>166.8</v>
      </c>
      <c r="Y320" s="410">
        <v>48.7</v>
      </c>
      <c r="Z320" s="410">
        <v>65.3</v>
      </c>
      <c r="AA320" s="409">
        <v>17.8</v>
      </c>
      <c r="AB320" s="405"/>
      <c r="AC320" s="405">
        <v>17.8</v>
      </c>
      <c r="AD320" s="405"/>
      <c r="AE320" s="405"/>
      <c r="AF320" s="405"/>
      <c r="AG320" s="409">
        <v>8.3000000000000007</v>
      </c>
      <c r="AH320" s="405">
        <v>8.3000000000000007</v>
      </c>
      <c r="AI320" s="405"/>
      <c r="AJ320" s="405"/>
      <c r="AK320" s="332">
        <v>655</v>
      </c>
      <c r="AL320" s="318"/>
      <c r="AN320" s="417">
        <f t="shared" si="101"/>
        <v>306.90000000000003</v>
      </c>
      <c r="AO320" s="417">
        <f t="shared" si="102"/>
        <v>280.8</v>
      </c>
      <c r="AP320" s="318">
        <f t="shared" si="103"/>
        <v>491.59036941920198</v>
      </c>
      <c r="AQ320" s="318">
        <f t="shared" si="104"/>
        <v>423.98487337033379</v>
      </c>
    </row>
    <row r="321" spans="1:45" s="417" customFormat="1" ht="46.8">
      <c r="A321" s="684"/>
      <c r="B321" s="15" t="s">
        <v>273</v>
      </c>
      <c r="C321" s="77" t="s">
        <v>783</v>
      </c>
      <c r="D321" s="316">
        <v>170</v>
      </c>
      <c r="E321" s="15" t="s">
        <v>15</v>
      </c>
      <c r="F321" s="396">
        <v>1</v>
      </c>
      <c r="G321" s="541"/>
      <c r="H321" s="412"/>
      <c r="I321" s="390">
        <v>0.25</v>
      </c>
      <c r="J321" s="390">
        <v>0.25</v>
      </c>
      <c r="K321" s="404"/>
      <c r="L321" s="396">
        <v>1</v>
      </c>
      <c r="M321" s="412"/>
      <c r="N321" s="412"/>
      <c r="O321" s="412">
        <v>0.5</v>
      </c>
      <c r="P321" s="407">
        <v>1</v>
      </c>
      <c r="Q321" s="407"/>
      <c r="R321" s="407"/>
      <c r="S321" s="392"/>
      <c r="T321" s="407" t="s">
        <v>429</v>
      </c>
      <c r="U321" s="407"/>
      <c r="V321" s="407"/>
      <c r="W321" s="336">
        <f t="shared" si="100"/>
        <v>532.4</v>
      </c>
      <c r="X321" s="410">
        <v>341.8</v>
      </c>
      <c r="Y321" s="410">
        <v>48.7</v>
      </c>
      <c r="Z321" s="410">
        <v>118.2</v>
      </c>
      <c r="AA321" s="409">
        <v>15.2</v>
      </c>
      <c r="AB321" s="405"/>
      <c r="AC321" s="405">
        <v>15.2</v>
      </c>
      <c r="AD321" s="405"/>
      <c r="AE321" s="405"/>
      <c r="AF321" s="405"/>
      <c r="AG321" s="409">
        <v>8.5</v>
      </c>
      <c r="AH321" s="405">
        <v>8.5</v>
      </c>
      <c r="AI321" s="405"/>
      <c r="AJ321" s="405"/>
      <c r="AK321" s="332">
        <v>711</v>
      </c>
      <c r="AL321" s="318"/>
      <c r="AN321" s="417">
        <f t="shared" si="101"/>
        <v>532.4</v>
      </c>
      <c r="AO321" s="417">
        <f t="shared" si="102"/>
        <v>508.7</v>
      </c>
      <c r="AP321" s="318">
        <f t="shared" si="103"/>
        <v>852.79476272004933</v>
      </c>
      <c r="AQ321" s="318">
        <f t="shared" si="104"/>
        <v>768.09510357367799</v>
      </c>
    </row>
    <row r="322" spans="1:45" s="417" customFormat="1">
      <c r="A322" s="684"/>
      <c r="B322" s="15" t="s">
        <v>274</v>
      </c>
      <c r="C322" s="77" t="s">
        <v>784</v>
      </c>
      <c r="D322" s="316">
        <v>286</v>
      </c>
      <c r="E322" s="15" t="s">
        <v>15</v>
      </c>
      <c r="F322" s="396">
        <v>1</v>
      </c>
      <c r="G322" s="541"/>
      <c r="H322" s="412"/>
      <c r="I322" s="390">
        <v>0.25</v>
      </c>
      <c r="J322" s="390">
        <v>0.25</v>
      </c>
      <c r="K322" s="404"/>
      <c r="L322" s="396">
        <v>1</v>
      </c>
      <c r="M322" s="412"/>
      <c r="N322" s="412"/>
      <c r="O322" s="412">
        <v>0.5</v>
      </c>
      <c r="P322" s="407">
        <v>1</v>
      </c>
      <c r="Q322" s="407"/>
      <c r="R322" s="407"/>
      <c r="S322" s="392"/>
      <c r="T322" s="407" t="s">
        <v>429</v>
      </c>
      <c r="U322" s="407"/>
      <c r="V322" s="407"/>
      <c r="W322" s="336">
        <f t="shared" si="100"/>
        <v>524.4</v>
      </c>
      <c r="X322" s="410">
        <v>360.7</v>
      </c>
      <c r="Y322" s="410">
        <v>21</v>
      </c>
      <c r="Z322" s="410">
        <v>115.6</v>
      </c>
      <c r="AA322" s="409">
        <v>19</v>
      </c>
      <c r="AB322" s="405"/>
      <c r="AC322" s="405">
        <v>19</v>
      </c>
      <c r="AD322" s="405"/>
      <c r="AE322" s="405"/>
      <c r="AF322" s="405"/>
      <c r="AG322" s="409">
        <v>8.1</v>
      </c>
      <c r="AH322" s="405">
        <v>8.1</v>
      </c>
      <c r="AI322" s="405"/>
      <c r="AJ322" s="405"/>
      <c r="AK322" s="332">
        <v>698.5</v>
      </c>
      <c r="AL322" s="318"/>
      <c r="AN322" s="417">
        <f t="shared" si="101"/>
        <v>524.4</v>
      </c>
      <c r="AO322" s="417">
        <f t="shared" si="102"/>
        <v>497.29999999999995</v>
      </c>
      <c r="AP322" s="318">
        <f t="shared" si="103"/>
        <v>839.98041617279091</v>
      </c>
      <c r="AQ322" s="318">
        <f t="shared" si="104"/>
        <v>750.88204247530973</v>
      </c>
    </row>
    <row r="323" spans="1:45" s="417" customFormat="1" ht="46.8">
      <c r="A323" s="684"/>
      <c r="B323" s="15" t="s">
        <v>252</v>
      </c>
      <c r="C323" s="77" t="s">
        <v>785</v>
      </c>
      <c r="D323" s="316">
        <v>103</v>
      </c>
      <c r="E323" s="542" t="s">
        <v>95</v>
      </c>
      <c r="F323" s="396">
        <v>0.25</v>
      </c>
      <c r="G323" s="541">
        <v>1</v>
      </c>
      <c r="H323" s="412"/>
      <c r="I323" s="390">
        <v>0.25</v>
      </c>
      <c r="J323" s="390">
        <v>0.25</v>
      </c>
      <c r="K323" s="404"/>
      <c r="L323" s="396">
        <v>0.25</v>
      </c>
      <c r="M323" s="412">
        <v>1</v>
      </c>
      <c r="N323" s="412"/>
      <c r="O323" s="412">
        <v>0.5</v>
      </c>
      <c r="P323" s="407"/>
      <c r="Q323" s="407">
        <v>1</v>
      </c>
      <c r="R323" s="407"/>
      <c r="S323" s="392"/>
      <c r="T323" s="407" t="s">
        <v>430</v>
      </c>
      <c r="U323" s="407" t="s">
        <v>429</v>
      </c>
      <c r="V323" s="407"/>
      <c r="W323" s="336">
        <f t="shared" si="100"/>
        <v>173</v>
      </c>
      <c r="X323" s="410">
        <v>66.900000000000006</v>
      </c>
      <c r="Y323" s="410">
        <v>15.9</v>
      </c>
      <c r="Z323" s="410">
        <v>25.1</v>
      </c>
      <c r="AA323" s="409">
        <v>15.5</v>
      </c>
      <c r="AB323" s="405"/>
      <c r="AC323" s="405">
        <v>15.5</v>
      </c>
      <c r="AD323" s="405"/>
      <c r="AE323" s="405"/>
      <c r="AF323" s="405">
        <v>44</v>
      </c>
      <c r="AG323" s="409">
        <v>5.6</v>
      </c>
      <c r="AH323" s="405">
        <v>5.6</v>
      </c>
      <c r="AI323" s="405"/>
      <c r="AJ323" s="405"/>
      <c r="AK323" s="332">
        <v>487.6</v>
      </c>
      <c r="AL323" s="318"/>
      <c r="AN323" s="417">
        <f t="shared" si="101"/>
        <v>173</v>
      </c>
      <c r="AO323" s="417">
        <f t="shared" si="102"/>
        <v>107.9</v>
      </c>
      <c r="AP323" s="318">
        <f t="shared" si="103"/>
        <v>277.11024408446377</v>
      </c>
      <c r="AQ323" s="318">
        <f t="shared" si="104"/>
        <v>162.92011337841529</v>
      </c>
    </row>
    <row r="324" spans="1:45" s="417" customFormat="1" ht="31.2">
      <c r="A324" s="684"/>
      <c r="B324" s="15" t="s">
        <v>275</v>
      </c>
      <c r="C324" s="77" t="s">
        <v>786</v>
      </c>
      <c r="D324" s="316">
        <v>345</v>
      </c>
      <c r="E324" s="15" t="s">
        <v>18</v>
      </c>
      <c r="F324" s="396">
        <v>0.5</v>
      </c>
      <c r="G324" s="541"/>
      <c r="H324" s="412"/>
      <c r="I324" s="390">
        <v>0.25</v>
      </c>
      <c r="J324" s="390">
        <v>0.25</v>
      </c>
      <c r="K324" s="404"/>
      <c r="L324" s="396">
        <v>0.5</v>
      </c>
      <c r="M324" s="412"/>
      <c r="N324" s="412"/>
      <c r="O324" s="412">
        <v>0.5</v>
      </c>
      <c r="P324" s="407"/>
      <c r="Q324" s="407"/>
      <c r="R324" s="407"/>
      <c r="S324" s="393"/>
      <c r="T324" s="407" t="s">
        <v>430</v>
      </c>
      <c r="U324" s="407"/>
      <c r="V324" s="407"/>
      <c r="W324" s="336">
        <f t="shared" si="100"/>
        <v>486.90000000000003</v>
      </c>
      <c r="X324" s="410">
        <v>324.2</v>
      </c>
      <c r="Y324" s="410">
        <v>22.4</v>
      </c>
      <c r="Z324" s="410">
        <v>104.9</v>
      </c>
      <c r="AA324" s="409">
        <v>18.3</v>
      </c>
      <c r="AB324" s="405"/>
      <c r="AC324" s="405">
        <v>18.3</v>
      </c>
      <c r="AD324" s="405"/>
      <c r="AE324" s="405"/>
      <c r="AF324" s="405"/>
      <c r="AG324" s="409">
        <v>17.100000000000001</v>
      </c>
      <c r="AH324" s="405">
        <v>17.100000000000001</v>
      </c>
      <c r="AI324" s="405"/>
      <c r="AJ324" s="405"/>
      <c r="AK324" s="332">
        <v>663.9</v>
      </c>
      <c r="AL324" s="318"/>
      <c r="AN324" s="417">
        <f t="shared" si="101"/>
        <v>486.90000000000003</v>
      </c>
      <c r="AO324" s="417">
        <f t="shared" si="102"/>
        <v>451.5</v>
      </c>
      <c r="AP324" s="318">
        <f t="shared" si="103"/>
        <v>779.91316673251697</v>
      </c>
      <c r="AQ324" s="318">
        <f t="shared" si="104"/>
        <v>681.72781455379527</v>
      </c>
    </row>
    <row r="325" spans="1:45" s="417" customFormat="1" ht="31.2">
      <c r="A325" s="684"/>
      <c r="B325" s="15" t="s">
        <v>138</v>
      </c>
      <c r="C325" s="77" t="s">
        <v>787</v>
      </c>
      <c r="D325" s="316">
        <v>142</v>
      </c>
      <c r="E325" s="15" t="s">
        <v>15</v>
      </c>
      <c r="F325" s="537">
        <v>1</v>
      </c>
      <c r="G325" s="541"/>
      <c r="H325" s="412"/>
      <c r="I325" s="391">
        <v>0.25</v>
      </c>
      <c r="J325" s="391">
        <v>0.25</v>
      </c>
      <c r="K325" s="412"/>
      <c r="L325" s="537">
        <v>1</v>
      </c>
      <c r="M325" s="413"/>
      <c r="N325" s="413"/>
      <c r="O325" s="413">
        <v>0.5</v>
      </c>
      <c r="P325" s="406">
        <v>1</v>
      </c>
      <c r="Q325" s="406"/>
      <c r="R325" s="406"/>
      <c r="S325" s="393">
        <v>1</v>
      </c>
      <c r="T325" s="407" t="s">
        <v>429</v>
      </c>
      <c r="U325" s="406"/>
      <c r="V325" s="406"/>
      <c r="W325" s="336">
        <f t="shared" si="100"/>
        <v>379.2</v>
      </c>
      <c r="X325" s="409">
        <v>240.6</v>
      </c>
      <c r="Y325" s="409">
        <v>23.8</v>
      </c>
      <c r="Z325" s="409">
        <v>80.2</v>
      </c>
      <c r="AA325" s="409">
        <v>17.8</v>
      </c>
      <c r="AB325" s="409"/>
      <c r="AC325" s="409">
        <v>17.8</v>
      </c>
      <c r="AD325" s="409"/>
      <c r="AE325" s="409"/>
      <c r="AF325" s="409"/>
      <c r="AG325" s="409">
        <v>16.8</v>
      </c>
      <c r="AH325" s="409">
        <v>16.8</v>
      </c>
      <c r="AI325" s="409"/>
      <c r="AJ325" s="409"/>
      <c r="AK325" s="332">
        <v>525.5</v>
      </c>
      <c r="AL325" s="318"/>
      <c r="AN325" s="417">
        <f t="shared" si="101"/>
        <v>379.2</v>
      </c>
      <c r="AO325" s="417">
        <f t="shared" si="102"/>
        <v>344.59999999999997</v>
      </c>
      <c r="AP325" s="318">
        <f t="shared" si="103"/>
        <v>607.40002634005009</v>
      </c>
      <c r="AQ325" s="318">
        <f t="shared" si="104"/>
        <v>520.31761881558771</v>
      </c>
    </row>
    <row r="326" spans="1:45" s="417" customFormat="1" ht="62.4">
      <c r="A326" s="684"/>
      <c r="B326" s="15" t="s">
        <v>276</v>
      </c>
      <c r="C326" s="77" t="s">
        <v>788</v>
      </c>
      <c r="D326" s="316">
        <v>286</v>
      </c>
      <c r="E326" s="15" t="s">
        <v>15</v>
      </c>
      <c r="F326" s="537">
        <v>1</v>
      </c>
      <c r="G326" s="541"/>
      <c r="H326" s="413"/>
      <c r="I326" s="391">
        <v>0.25</v>
      </c>
      <c r="J326" s="391">
        <v>0.25</v>
      </c>
      <c r="K326" s="413"/>
      <c r="L326" s="537">
        <v>1</v>
      </c>
      <c r="M326" s="413"/>
      <c r="N326" s="413"/>
      <c r="O326" s="413">
        <v>0.5</v>
      </c>
      <c r="P326" s="406">
        <v>1</v>
      </c>
      <c r="Q326" s="406"/>
      <c r="R326" s="406"/>
      <c r="S326" s="393"/>
      <c r="T326" s="407" t="s">
        <v>429</v>
      </c>
      <c r="U326" s="406"/>
      <c r="V326" s="406"/>
      <c r="W326" s="336">
        <f t="shared" si="100"/>
        <v>479</v>
      </c>
      <c r="X326" s="411">
        <v>321.60000000000002</v>
      </c>
      <c r="Y326" s="411">
        <v>19.899999999999999</v>
      </c>
      <c r="Z326" s="411">
        <v>103.5</v>
      </c>
      <c r="AA326" s="409">
        <v>15.7</v>
      </c>
      <c r="AB326" s="411"/>
      <c r="AC326" s="411">
        <v>15.7</v>
      </c>
      <c r="AD326" s="411"/>
      <c r="AE326" s="411"/>
      <c r="AF326" s="411"/>
      <c r="AG326" s="409">
        <v>18.3</v>
      </c>
      <c r="AH326" s="411">
        <v>18.3</v>
      </c>
      <c r="AI326" s="411"/>
      <c r="AJ326" s="411"/>
      <c r="AK326" s="343">
        <v>718</v>
      </c>
      <c r="AL326" s="318"/>
      <c r="AN326" s="417">
        <f t="shared" si="101"/>
        <v>479</v>
      </c>
      <c r="AO326" s="417">
        <f t="shared" si="102"/>
        <v>445</v>
      </c>
      <c r="AP326" s="318">
        <f t="shared" si="103"/>
        <v>767.25899951709926</v>
      </c>
      <c r="AQ326" s="318">
        <f t="shared" si="104"/>
        <v>671.9133498924449</v>
      </c>
    </row>
    <row r="327" spans="1:45" s="417" customFormat="1" ht="46.8">
      <c r="A327" s="684"/>
      <c r="B327" s="15" t="s">
        <v>277</v>
      </c>
      <c r="C327" s="77" t="s">
        <v>789</v>
      </c>
      <c r="D327" s="316">
        <v>309</v>
      </c>
      <c r="E327" s="15" t="s">
        <v>15</v>
      </c>
      <c r="F327" s="396">
        <v>0.5</v>
      </c>
      <c r="G327" s="541"/>
      <c r="H327" s="413"/>
      <c r="I327" s="390">
        <v>0.25</v>
      </c>
      <c r="J327" s="390">
        <v>0.25</v>
      </c>
      <c r="K327" s="413"/>
      <c r="L327" s="396">
        <v>0.5</v>
      </c>
      <c r="M327" s="413"/>
      <c r="N327" s="413"/>
      <c r="O327" s="413">
        <v>0.5</v>
      </c>
      <c r="P327" s="406"/>
      <c r="Q327" s="406"/>
      <c r="R327" s="406"/>
      <c r="S327" s="392"/>
      <c r="T327" s="407" t="s">
        <v>430</v>
      </c>
      <c r="U327" s="406"/>
      <c r="V327" s="406"/>
      <c r="W327" s="336">
        <f t="shared" si="100"/>
        <v>126.1</v>
      </c>
      <c r="X327" s="411">
        <v>52.6</v>
      </c>
      <c r="Y327" s="411">
        <v>28.4</v>
      </c>
      <c r="Z327" s="411">
        <v>24.5</v>
      </c>
      <c r="AA327" s="409">
        <v>14.5</v>
      </c>
      <c r="AB327" s="411"/>
      <c r="AC327" s="411">
        <v>14.5</v>
      </c>
      <c r="AD327" s="411"/>
      <c r="AE327" s="411"/>
      <c r="AF327" s="411"/>
      <c r="AG327" s="409">
        <v>6.1</v>
      </c>
      <c r="AH327" s="411">
        <v>6.1</v>
      </c>
      <c r="AI327" s="411"/>
      <c r="AJ327" s="411"/>
      <c r="AK327" s="343">
        <v>206</v>
      </c>
      <c r="AL327" s="318"/>
      <c r="AN327" s="417">
        <f t="shared" si="101"/>
        <v>126.1</v>
      </c>
      <c r="AO327" s="417">
        <f t="shared" si="102"/>
        <v>105.5</v>
      </c>
      <c r="AP327" s="318">
        <f t="shared" si="103"/>
        <v>201.98613745116117</v>
      </c>
      <c r="AQ327" s="318">
        <f t="shared" si="104"/>
        <v>159.29631104191671</v>
      </c>
    </row>
    <row r="328" spans="1:45" s="417" customFormat="1" ht="31.2">
      <c r="A328" s="684"/>
      <c r="B328" s="15" t="s">
        <v>278</v>
      </c>
      <c r="C328" s="77" t="s">
        <v>790</v>
      </c>
      <c r="D328" s="316">
        <v>98</v>
      </c>
      <c r="E328" s="15" t="s">
        <v>15</v>
      </c>
      <c r="F328" s="396">
        <v>1</v>
      </c>
      <c r="G328" s="541"/>
      <c r="H328" s="413"/>
      <c r="I328" s="390">
        <v>0.25</v>
      </c>
      <c r="J328" s="390">
        <v>0.25</v>
      </c>
      <c r="K328" s="413"/>
      <c r="L328" s="396">
        <v>1</v>
      </c>
      <c r="M328" s="413"/>
      <c r="N328" s="413"/>
      <c r="O328" s="413">
        <v>0.5</v>
      </c>
      <c r="P328" s="406">
        <v>1</v>
      </c>
      <c r="Q328" s="406"/>
      <c r="R328" s="406"/>
      <c r="S328" s="392"/>
      <c r="T328" s="407" t="s">
        <v>429</v>
      </c>
      <c r="U328" s="406"/>
      <c r="V328" s="406"/>
      <c r="W328" s="336">
        <f t="shared" si="100"/>
        <v>193.2</v>
      </c>
      <c r="X328" s="411">
        <v>113.8</v>
      </c>
      <c r="Y328" s="411">
        <v>16.7</v>
      </c>
      <c r="Z328" s="411">
        <v>39.5</v>
      </c>
      <c r="AA328" s="409">
        <v>12.5</v>
      </c>
      <c r="AB328" s="411"/>
      <c r="AC328" s="411">
        <v>12.5</v>
      </c>
      <c r="AD328" s="411"/>
      <c r="AE328" s="411"/>
      <c r="AF328" s="411"/>
      <c r="AG328" s="409">
        <v>10.7</v>
      </c>
      <c r="AH328" s="411">
        <v>10.7</v>
      </c>
      <c r="AI328" s="411"/>
      <c r="AJ328" s="411"/>
      <c r="AK328" s="343">
        <v>520.4</v>
      </c>
      <c r="AL328" s="318"/>
      <c r="AN328" s="417">
        <f t="shared" si="101"/>
        <v>193.2</v>
      </c>
      <c r="AO328" s="417">
        <f t="shared" si="102"/>
        <v>170</v>
      </c>
      <c r="AP328" s="318">
        <f t="shared" si="103"/>
        <v>309.46646911629136</v>
      </c>
      <c r="AQ328" s="318">
        <f t="shared" si="104"/>
        <v>256.68599883531601</v>
      </c>
    </row>
    <row r="329" spans="1:45" s="417" customFormat="1" ht="78">
      <c r="A329" s="684"/>
      <c r="B329" s="15" t="s">
        <v>279</v>
      </c>
      <c r="C329" s="77" t="s">
        <v>791</v>
      </c>
      <c r="D329" s="316">
        <v>245</v>
      </c>
      <c r="E329" s="15" t="s">
        <v>15</v>
      </c>
      <c r="F329" s="396">
        <v>1</v>
      </c>
      <c r="G329" s="541"/>
      <c r="H329" s="413"/>
      <c r="I329" s="390">
        <v>0.25</v>
      </c>
      <c r="J329" s="390">
        <v>0.25</v>
      </c>
      <c r="K329" s="413"/>
      <c r="L329" s="396">
        <v>1</v>
      </c>
      <c r="M329" s="413"/>
      <c r="N329" s="413"/>
      <c r="O329" s="413">
        <v>0.5</v>
      </c>
      <c r="P329" s="406">
        <v>1</v>
      </c>
      <c r="Q329" s="406"/>
      <c r="R329" s="406"/>
      <c r="S329" s="393">
        <v>1</v>
      </c>
      <c r="T329" s="407" t="s">
        <v>429</v>
      </c>
      <c r="U329" s="406"/>
      <c r="V329" s="406"/>
      <c r="W329" s="336">
        <f t="shared" si="100"/>
        <v>656.3</v>
      </c>
      <c r="X329" s="411">
        <v>433.9</v>
      </c>
      <c r="Y329" s="411">
        <v>48.7</v>
      </c>
      <c r="Z329" s="411">
        <v>146.1</v>
      </c>
      <c r="AA329" s="409">
        <v>19</v>
      </c>
      <c r="AB329" s="411"/>
      <c r="AC329" s="411">
        <v>19</v>
      </c>
      <c r="AD329" s="411"/>
      <c r="AE329" s="411"/>
      <c r="AF329" s="411"/>
      <c r="AG329" s="409">
        <v>8.6</v>
      </c>
      <c r="AH329" s="411">
        <v>8.6</v>
      </c>
      <c r="AI329" s="411"/>
      <c r="AJ329" s="411"/>
      <c r="AK329" s="343">
        <v>900</v>
      </c>
      <c r="AL329" s="318"/>
      <c r="AN329" s="417">
        <f t="shared" si="101"/>
        <v>656.3</v>
      </c>
      <c r="AO329" s="417">
        <f t="shared" si="102"/>
        <v>628.69999999999993</v>
      </c>
      <c r="AP329" s="318">
        <f t="shared" si="103"/>
        <v>1051.2569548707143</v>
      </c>
      <c r="AQ329" s="318">
        <f t="shared" si="104"/>
        <v>949.28522039860684</v>
      </c>
    </row>
    <row r="330" spans="1:45" s="417" customFormat="1">
      <c r="A330" s="684"/>
      <c r="B330" s="15" t="s">
        <v>280</v>
      </c>
      <c r="C330" s="77" t="s">
        <v>792</v>
      </c>
      <c r="D330" s="316">
        <v>117</v>
      </c>
      <c r="E330" s="15" t="s">
        <v>15</v>
      </c>
      <c r="F330" s="543">
        <v>1</v>
      </c>
      <c r="G330" s="544"/>
      <c r="H330" s="413"/>
      <c r="I330" s="391">
        <v>0.25</v>
      </c>
      <c r="J330" s="391">
        <v>0.25</v>
      </c>
      <c r="K330" s="413"/>
      <c r="L330" s="543">
        <v>1</v>
      </c>
      <c r="M330" s="413"/>
      <c r="N330" s="413"/>
      <c r="O330" s="413">
        <v>0.5</v>
      </c>
      <c r="P330" s="406">
        <v>1</v>
      </c>
      <c r="Q330" s="406"/>
      <c r="R330" s="406"/>
      <c r="S330" s="392">
        <v>1</v>
      </c>
      <c r="T330" s="407" t="s">
        <v>429</v>
      </c>
      <c r="U330" s="406"/>
      <c r="V330" s="406"/>
      <c r="W330" s="336">
        <f t="shared" si="100"/>
        <v>425.59999999999997</v>
      </c>
      <c r="X330" s="411">
        <v>260.8</v>
      </c>
      <c r="Y330" s="411">
        <v>48.7</v>
      </c>
      <c r="Z330" s="411">
        <v>93.7</v>
      </c>
      <c r="AA330" s="409">
        <v>13</v>
      </c>
      <c r="AB330" s="411"/>
      <c r="AC330" s="411">
        <v>13</v>
      </c>
      <c r="AD330" s="411"/>
      <c r="AE330" s="411"/>
      <c r="AF330" s="411"/>
      <c r="AG330" s="409">
        <v>9.4</v>
      </c>
      <c r="AH330" s="411">
        <v>9.4</v>
      </c>
      <c r="AI330" s="411"/>
      <c r="AJ330" s="411"/>
      <c r="AK330" s="343">
        <v>741.9</v>
      </c>
      <c r="AL330" s="318"/>
      <c r="AN330" s="417">
        <f t="shared" si="101"/>
        <v>425.59999999999997</v>
      </c>
      <c r="AO330" s="417">
        <f t="shared" si="102"/>
        <v>403.2</v>
      </c>
      <c r="AP330" s="318">
        <f t="shared" si="103"/>
        <v>681.72323631414906</v>
      </c>
      <c r="AQ330" s="318">
        <f t="shared" si="104"/>
        <v>608.79879253176125</v>
      </c>
    </row>
    <row r="331" spans="1:45" s="417" customFormat="1" ht="46.8">
      <c r="A331" s="684"/>
      <c r="B331" s="15" t="s">
        <v>281</v>
      </c>
      <c r="C331" s="71" t="s">
        <v>793</v>
      </c>
      <c r="D331" s="316">
        <v>143</v>
      </c>
      <c r="E331" s="15" t="s">
        <v>18</v>
      </c>
      <c r="F331" s="543">
        <v>1</v>
      </c>
      <c r="G331" s="413"/>
      <c r="H331" s="413"/>
      <c r="I331" s="390">
        <v>0.25</v>
      </c>
      <c r="J331" s="390">
        <v>0.25</v>
      </c>
      <c r="K331" s="413"/>
      <c r="L331" s="543">
        <v>1</v>
      </c>
      <c r="M331" s="413"/>
      <c r="N331" s="413"/>
      <c r="O331" s="413">
        <v>0.5</v>
      </c>
      <c r="P331" s="406">
        <v>1</v>
      </c>
      <c r="Q331" s="406"/>
      <c r="R331" s="406"/>
      <c r="S331" s="406"/>
      <c r="T331" s="407" t="s">
        <v>429</v>
      </c>
      <c r="U331" s="406"/>
      <c r="V331" s="406"/>
      <c r="W331" s="336">
        <f t="shared" si="100"/>
        <v>509.00000000000006</v>
      </c>
      <c r="X331" s="411">
        <v>351.6</v>
      </c>
      <c r="Y331" s="411">
        <v>19.3</v>
      </c>
      <c r="Z331" s="411">
        <v>112.3</v>
      </c>
      <c r="AA331" s="409">
        <v>17</v>
      </c>
      <c r="AB331" s="411"/>
      <c r="AC331" s="411">
        <v>17</v>
      </c>
      <c r="AD331" s="411"/>
      <c r="AE331" s="411"/>
      <c r="AF331" s="411"/>
      <c r="AG331" s="409">
        <v>8.8000000000000007</v>
      </c>
      <c r="AH331" s="411">
        <v>8.8000000000000007</v>
      </c>
      <c r="AI331" s="411"/>
      <c r="AJ331" s="411"/>
      <c r="AK331" s="343">
        <v>716</v>
      </c>
      <c r="AL331" s="318"/>
      <c r="AN331" s="417">
        <f t="shared" si="101"/>
        <v>509.00000000000006</v>
      </c>
      <c r="AO331" s="417">
        <f t="shared" si="102"/>
        <v>483.20000000000005</v>
      </c>
      <c r="AP331" s="318">
        <f t="shared" si="103"/>
        <v>815.31279906931843</v>
      </c>
      <c r="AQ331" s="318">
        <f t="shared" si="104"/>
        <v>729.59220374838071</v>
      </c>
    </row>
    <row r="332" spans="1:45" s="420" customFormat="1">
      <c r="A332" s="583">
        <v>22</v>
      </c>
      <c r="B332" s="12" t="s">
        <v>10</v>
      </c>
      <c r="C332" s="12"/>
      <c r="D332" s="5"/>
      <c r="E332" s="12"/>
      <c r="F332" s="418">
        <f>SUM(F310:F331)</f>
        <v>19.5</v>
      </c>
      <c r="G332" s="418">
        <f t="shared" ref="G332:AK332" si="105">SUM(G310:G331)</f>
        <v>2</v>
      </c>
      <c r="H332" s="418">
        <f t="shared" si="105"/>
        <v>0</v>
      </c>
      <c r="I332" s="418">
        <f t="shared" si="105"/>
        <v>5.5</v>
      </c>
      <c r="J332" s="418">
        <f t="shared" si="105"/>
        <v>5.5</v>
      </c>
      <c r="K332" s="418">
        <f t="shared" si="105"/>
        <v>0</v>
      </c>
      <c r="L332" s="418">
        <f t="shared" si="105"/>
        <v>19.5</v>
      </c>
      <c r="M332" s="418">
        <f t="shared" si="105"/>
        <v>2</v>
      </c>
      <c r="N332" s="418">
        <f t="shared" si="105"/>
        <v>0</v>
      </c>
      <c r="O332" s="418">
        <f t="shared" si="105"/>
        <v>11</v>
      </c>
      <c r="P332" s="419">
        <f t="shared" si="105"/>
        <v>18</v>
      </c>
      <c r="Q332" s="419">
        <f t="shared" si="105"/>
        <v>2</v>
      </c>
      <c r="R332" s="419">
        <f t="shared" si="105"/>
        <v>0</v>
      </c>
      <c r="S332" s="419">
        <f t="shared" si="105"/>
        <v>7</v>
      </c>
      <c r="T332" s="419">
        <f t="shared" si="105"/>
        <v>0</v>
      </c>
      <c r="U332" s="419">
        <f t="shared" si="105"/>
        <v>0</v>
      </c>
      <c r="V332" s="419">
        <f t="shared" si="105"/>
        <v>0</v>
      </c>
      <c r="W332" s="418">
        <f t="shared" si="105"/>
        <v>9111.5999999999985</v>
      </c>
      <c r="X332" s="418">
        <f t="shared" si="105"/>
        <v>5812.1000000000022</v>
      </c>
      <c r="Y332" s="418">
        <f t="shared" si="105"/>
        <v>646.5</v>
      </c>
      <c r="Z332" s="418">
        <f t="shared" si="105"/>
        <v>1955.6999999999998</v>
      </c>
      <c r="AA332" s="418">
        <f t="shared" si="105"/>
        <v>395.9</v>
      </c>
      <c r="AB332" s="418">
        <f t="shared" si="105"/>
        <v>0</v>
      </c>
      <c r="AC332" s="418">
        <f t="shared" si="105"/>
        <v>395.9</v>
      </c>
      <c r="AD332" s="418">
        <f t="shared" si="105"/>
        <v>0</v>
      </c>
      <c r="AE332" s="418">
        <f t="shared" si="105"/>
        <v>0</v>
      </c>
      <c r="AF332" s="418">
        <f t="shared" si="105"/>
        <v>101.4</v>
      </c>
      <c r="AG332" s="418">
        <f t="shared" si="105"/>
        <v>200</v>
      </c>
      <c r="AH332" s="418">
        <f t="shared" si="105"/>
        <v>200</v>
      </c>
      <c r="AI332" s="418">
        <f t="shared" si="105"/>
        <v>0</v>
      </c>
      <c r="AJ332" s="418">
        <f t="shared" si="105"/>
        <v>0</v>
      </c>
      <c r="AK332" s="418">
        <f t="shared" si="105"/>
        <v>14062</v>
      </c>
      <c r="AL332" s="418"/>
      <c r="AN332" s="418">
        <f>SUM(AN310:AN331)</f>
        <v>9111.5999999999985</v>
      </c>
      <c r="AO332" s="418">
        <f>SUM(AO310:AO331)</f>
        <v>8414.3000000000011</v>
      </c>
      <c r="AP332" s="418">
        <f>'[1]Покровская ЦРБ'!$K$90</f>
        <v>14594.9</v>
      </c>
      <c r="AQ332" s="418">
        <f>'[1]Покровская ЦРБ'!$K$11</f>
        <v>12704.9</v>
      </c>
      <c r="AR332" s="420">
        <f>AP332-AP310-AP311-AP312-AP313-AP314-AP315-AP316-AP317-AP318-AP319-AP320-AP321-AP322-AP323-AP324-AP325-AP326-AP327-AP328-AP329-AP330-AP331</f>
        <v>-1.7053025658242404E-12</v>
      </c>
      <c r="AS332" s="420">
        <f>AQ332-AQ310-AQ311-AQ312-AQ313-AQ314-AQ315-AQ316-AQ317-AQ318-AQ319-AQ320-AQ321-AQ322-AQ323-AQ324-AQ325-AQ326-AQ327-AQ328-AQ329-AQ330-AQ331</f>
        <v>0</v>
      </c>
    </row>
    <row r="333" spans="1:45" s="417" customFormat="1" ht="46.8">
      <c r="A333" s="684" t="s">
        <v>282</v>
      </c>
      <c r="B333" s="313" t="s">
        <v>284</v>
      </c>
      <c r="C333" s="70" t="s">
        <v>646</v>
      </c>
      <c r="D333" s="512">
        <v>538</v>
      </c>
      <c r="E333" s="312" t="s">
        <v>15</v>
      </c>
      <c r="F333" s="412">
        <v>1</v>
      </c>
      <c r="G333" s="412">
        <v>1</v>
      </c>
      <c r="H333" s="412"/>
      <c r="I333" s="404">
        <v>0.5</v>
      </c>
      <c r="J333" s="404">
        <v>1</v>
      </c>
      <c r="K333" s="404"/>
      <c r="L333" s="412">
        <v>1</v>
      </c>
      <c r="M333" s="412">
        <v>1</v>
      </c>
      <c r="N333" s="412"/>
      <c r="O333" s="412">
        <v>1.5</v>
      </c>
      <c r="P333" s="407">
        <v>1</v>
      </c>
      <c r="Q333" s="407">
        <v>1</v>
      </c>
      <c r="R333" s="407"/>
      <c r="S333" s="407">
        <v>2</v>
      </c>
      <c r="T333" s="407" t="s">
        <v>429</v>
      </c>
      <c r="U333" s="407" t="s">
        <v>429</v>
      </c>
      <c r="V333" s="407"/>
      <c r="W333" s="336">
        <f t="shared" ref="W333:W346" si="106">X333+Y333+Z333+AA333+AF333+AG333</f>
        <v>983.39999999999986</v>
      </c>
      <c r="X333" s="410">
        <v>536.79999999999995</v>
      </c>
      <c r="Y333" s="410">
        <v>150</v>
      </c>
      <c r="Z333" s="410">
        <v>207.4</v>
      </c>
      <c r="AA333" s="409">
        <f t="shared" ref="AA333:AA346" si="107">AB333+AC333+AD333+AE333</f>
        <v>52.300000000000004</v>
      </c>
      <c r="AB333" s="405">
        <v>8.6999999999999993</v>
      </c>
      <c r="AC333" s="405">
        <v>40.700000000000003</v>
      </c>
      <c r="AD333" s="405"/>
      <c r="AE333" s="405">
        <v>2.9</v>
      </c>
      <c r="AF333" s="405"/>
      <c r="AG333" s="409">
        <f t="shared" ref="AG333:AG346" si="108">AH333+AI333+AJ333</f>
        <v>36.9</v>
      </c>
      <c r="AH333" s="405">
        <v>36.9</v>
      </c>
      <c r="AI333" s="405"/>
      <c r="AJ333" s="405"/>
      <c r="AK333" s="332" t="s">
        <v>988</v>
      </c>
      <c r="AL333" s="318"/>
      <c r="AN333" s="417">
        <f t="shared" ref="AN333:AN346" si="109">W333</f>
        <v>983.39999999999986</v>
      </c>
      <c r="AO333" s="417">
        <f t="shared" ref="AO333:AO346" si="110">X333+Y333+Z333</f>
        <v>894.19999999999993</v>
      </c>
      <c r="AP333" s="318">
        <f t="shared" ref="AP333:AP346" si="111">$AP$347*(AN333/$AN$347)</f>
        <v>980.80193520689534</v>
      </c>
      <c r="AQ333" s="318">
        <f t="shared" ref="AQ333:AQ346" si="112">$AQ$347*(AO333/$AO$347)</f>
        <v>955.68134407410139</v>
      </c>
    </row>
    <row r="334" spans="1:45" s="417" customFormat="1" ht="78">
      <c r="A334" s="684"/>
      <c r="B334" s="313" t="s">
        <v>285</v>
      </c>
      <c r="C334" s="70" t="s">
        <v>647</v>
      </c>
      <c r="D334" s="512">
        <v>175</v>
      </c>
      <c r="E334" s="312" t="s">
        <v>15</v>
      </c>
      <c r="F334" s="412">
        <v>1</v>
      </c>
      <c r="G334" s="412"/>
      <c r="H334" s="412"/>
      <c r="I334" s="404">
        <v>0.25</v>
      </c>
      <c r="J334" s="404">
        <v>0.5</v>
      </c>
      <c r="K334" s="404"/>
      <c r="L334" s="412">
        <v>1</v>
      </c>
      <c r="M334" s="412"/>
      <c r="N334" s="412"/>
      <c r="O334" s="412">
        <v>0.75</v>
      </c>
      <c r="P334" s="407">
        <v>1</v>
      </c>
      <c r="Q334" s="407"/>
      <c r="R334" s="407"/>
      <c r="S334" s="407">
        <v>1</v>
      </c>
      <c r="T334" s="407" t="s">
        <v>429</v>
      </c>
      <c r="U334" s="407"/>
      <c r="V334" s="407"/>
      <c r="W334" s="336">
        <f t="shared" si="106"/>
        <v>599.4</v>
      </c>
      <c r="X334" s="410">
        <v>358.5</v>
      </c>
      <c r="Y334" s="410">
        <v>55.6</v>
      </c>
      <c r="Z334" s="410">
        <v>125.1</v>
      </c>
      <c r="AA334" s="409">
        <f t="shared" si="107"/>
        <v>44.3</v>
      </c>
      <c r="AB334" s="405">
        <v>8.6999999999999993</v>
      </c>
      <c r="AC334" s="405">
        <v>35.6</v>
      </c>
      <c r="AD334" s="405"/>
      <c r="AE334" s="405"/>
      <c r="AF334" s="405"/>
      <c r="AG334" s="409">
        <f t="shared" si="108"/>
        <v>15.9</v>
      </c>
      <c r="AH334" s="405">
        <v>15.9</v>
      </c>
      <c r="AI334" s="405"/>
      <c r="AJ334" s="405"/>
      <c r="AK334" s="332">
        <v>823.7</v>
      </c>
      <c r="AL334" s="318"/>
      <c r="AN334" s="417">
        <f t="shared" si="109"/>
        <v>599.4</v>
      </c>
      <c r="AO334" s="417">
        <f t="shared" si="110"/>
        <v>539.20000000000005</v>
      </c>
      <c r="AP334" s="318">
        <f t="shared" si="111"/>
        <v>597.81643274660678</v>
      </c>
      <c r="AQ334" s="318">
        <f t="shared" si="112"/>
        <v>576.27307171187158</v>
      </c>
    </row>
    <row r="335" spans="1:45" s="417" customFormat="1" ht="93.6">
      <c r="A335" s="684"/>
      <c r="B335" s="313" t="s">
        <v>286</v>
      </c>
      <c r="C335" s="70" t="s">
        <v>648</v>
      </c>
      <c r="D335" s="351">
        <v>405</v>
      </c>
      <c r="E335" s="394" t="s">
        <v>18</v>
      </c>
      <c r="F335" s="412">
        <v>1</v>
      </c>
      <c r="G335" s="412"/>
      <c r="H335" s="412"/>
      <c r="I335" s="404">
        <v>0.25</v>
      </c>
      <c r="J335" s="404">
        <v>0.5</v>
      </c>
      <c r="K335" s="404"/>
      <c r="L335" s="412">
        <v>1</v>
      </c>
      <c r="M335" s="412"/>
      <c r="N335" s="412"/>
      <c r="O335" s="412">
        <v>0.75</v>
      </c>
      <c r="P335" s="407">
        <v>1</v>
      </c>
      <c r="Q335" s="407"/>
      <c r="R335" s="407"/>
      <c r="S335" s="407">
        <v>1</v>
      </c>
      <c r="T335" s="407" t="s">
        <v>429</v>
      </c>
      <c r="U335" s="407"/>
      <c r="V335" s="407"/>
      <c r="W335" s="336">
        <f t="shared" si="106"/>
        <v>567.69999999999993</v>
      </c>
      <c r="X335" s="410">
        <v>317.89999999999998</v>
      </c>
      <c r="Y335" s="410">
        <v>49.1</v>
      </c>
      <c r="Z335" s="410">
        <v>110.8</v>
      </c>
      <c r="AA335" s="409">
        <f t="shared" si="107"/>
        <v>53</v>
      </c>
      <c r="AB335" s="405">
        <v>7.5</v>
      </c>
      <c r="AC335" s="405">
        <v>43.3</v>
      </c>
      <c r="AD335" s="405"/>
      <c r="AE335" s="405">
        <v>2.2000000000000002</v>
      </c>
      <c r="AF335" s="405"/>
      <c r="AG335" s="409">
        <f t="shared" si="108"/>
        <v>36.9</v>
      </c>
      <c r="AH335" s="405">
        <v>36.9</v>
      </c>
      <c r="AI335" s="405"/>
      <c r="AJ335" s="405"/>
      <c r="AK335" s="332">
        <v>817.9</v>
      </c>
      <c r="AL335" s="318"/>
      <c r="AN335" s="417">
        <f t="shared" si="109"/>
        <v>567.69999999999993</v>
      </c>
      <c r="AO335" s="417">
        <f t="shared" si="110"/>
        <v>477.8</v>
      </c>
      <c r="AP335" s="318">
        <f t="shared" si="111"/>
        <v>566.20018163204645</v>
      </c>
      <c r="AQ335" s="318">
        <f t="shared" si="112"/>
        <v>510.65147192865766</v>
      </c>
    </row>
    <row r="336" spans="1:45" s="417" customFormat="1" ht="31.2">
      <c r="A336" s="684"/>
      <c r="B336" s="313" t="s">
        <v>360</v>
      </c>
      <c r="C336" s="71" t="s">
        <v>649</v>
      </c>
      <c r="D336" s="351">
        <v>171</v>
      </c>
      <c r="E336" s="312" t="s">
        <v>15</v>
      </c>
      <c r="F336" s="412">
        <v>1</v>
      </c>
      <c r="G336" s="412"/>
      <c r="H336" s="412"/>
      <c r="I336" s="404">
        <v>0.25</v>
      </c>
      <c r="J336" s="404"/>
      <c r="K336" s="404"/>
      <c r="L336" s="412">
        <v>1</v>
      </c>
      <c r="M336" s="412"/>
      <c r="N336" s="412"/>
      <c r="O336" s="412">
        <v>0.25</v>
      </c>
      <c r="P336" s="407">
        <v>1</v>
      </c>
      <c r="Q336" s="407"/>
      <c r="R336" s="407"/>
      <c r="S336" s="407"/>
      <c r="T336" s="407" t="s">
        <v>429</v>
      </c>
      <c r="U336" s="407"/>
      <c r="V336" s="407"/>
      <c r="W336" s="336">
        <f t="shared" si="106"/>
        <v>451.49999999999994</v>
      </c>
      <c r="X336" s="410">
        <v>308.2</v>
      </c>
      <c r="Y336" s="410"/>
      <c r="Z336" s="410">
        <v>93.1</v>
      </c>
      <c r="AA336" s="409">
        <f t="shared" si="107"/>
        <v>34.700000000000003</v>
      </c>
      <c r="AB336" s="405"/>
      <c r="AC336" s="405">
        <v>34.700000000000003</v>
      </c>
      <c r="AD336" s="405"/>
      <c r="AE336" s="405"/>
      <c r="AF336" s="405"/>
      <c r="AG336" s="409">
        <f t="shared" si="108"/>
        <v>15.5</v>
      </c>
      <c r="AH336" s="405">
        <v>15.5</v>
      </c>
      <c r="AI336" s="405"/>
      <c r="AJ336" s="405"/>
      <c r="AK336" s="332">
        <v>771.4</v>
      </c>
      <c r="AL336" s="318"/>
      <c r="AN336" s="417">
        <f t="shared" si="109"/>
        <v>451.49999999999994</v>
      </c>
      <c r="AO336" s="417">
        <f t="shared" si="110"/>
        <v>401.29999999999995</v>
      </c>
      <c r="AP336" s="318">
        <f t="shared" si="111"/>
        <v>450.3071728146362</v>
      </c>
      <c r="AQ336" s="318">
        <f t="shared" si="112"/>
        <v>428.89166112383907</v>
      </c>
    </row>
    <row r="337" spans="1:45" s="417" customFormat="1" ht="46.8">
      <c r="A337" s="684"/>
      <c r="B337" s="313" t="s">
        <v>359</v>
      </c>
      <c r="C337" s="70" t="s">
        <v>650</v>
      </c>
      <c r="D337" s="351">
        <v>307</v>
      </c>
      <c r="E337" s="312" t="s">
        <v>15</v>
      </c>
      <c r="F337" s="412">
        <v>1</v>
      </c>
      <c r="G337" s="412"/>
      <c r="H337" s="412"/>
      <c r="I337" s="404">
        <v>0.25</v>
      </c>
      <c r="J337" s="404">
        <v>0.5</v>
      </c>
      <c r="K337" s="404"/>
      <c r="L337" s="412">
        <v>1</v>
      </c>
      <c r="M337" s="412"/>
      <c r="N337" s="412"/>
      <c r="O337" s="412">
        <v>0.25</v>
      </c>
      <c r="P337" s="407">
        <v>1</v>
      </c>
      <c r="Q337" s="407"/>
      <c r="R337" s="407"/>
      <c r="S337" s="407">
        <v>1</v>
      </c>
      <c r="T337" s="407" t="s">
        <v>429</v>
      </c>
      <c r="U337" s="407"/>
      <c r="V337" s="407"/>
      <c r="W337" s="336">
        <f t="shared" si="106"/>
        <v>521.5</v>
      </c>
      <c r="X337" s="410">
        <v>287.89999999999998</v>
      </c>
      <c r="Y337" s="410">
        <v>49</v>
      </c>
      <c r="Z337" s="410">
        <v>101.7</v>
      </c>
      <c r="AA337" s="409">
        <f t="shared" si="107"/>
        <v>57.300000000000004</v>
      </c>
      <c r="AB337" s="405">
        <v>7.6</v>
      </c>
      <c r="AC337" s="405">
        <v>40.1</v>
      </c>
      <c r="AD337" s="405"/>
      <c r="AE337" s="405">
        <v>9.6</v>
      </c>
      <c r="AF337" s="405"/>
      <c r="AG337" s="409">
        <f t="shared" si="108"/>
        <v>25.6</v>
      </c>
      <c r="AH337" s="405">
        <v>25.6</v>
      </c>
      <c r="AI337" s="405"/>
      <c r="AJ337" s="405"/>
      <c r="AK337" s="332">
        <v>753.8</v>
      </c>
      <c r="AL337" s="318"/>
      <c r="AN337" s="417">
        <f t="shared" si="109"/>
        <v>521.5</v>
      </c>
      <c r="AO337" s="417">
        <f t="shared" si="110"/>
        <v>438.59999999999997</v>
      </c>
      <c r="AP337" s="318">
        <f t="shared" si="111"/>
        <v>520.12223836729299</v>
      </c>
      <c r="AQ337" s="318">
        <f t="shared" si="112"/>
        <v>468.7562486142931</v>
      </c>
    </row>
    <row r="338" spans="1:45" s="417" customFormat="1" ht="62.4">
      <c r="A338" s="684"/>
      <c r="B338" s="313" t="s">
        <v>287</v>
      </c>
      <c r="C338" s="70" t="s">
        <v>651</v>
      </c>
      <c r="D338" s="351">
        <v>401</v>
      </c>
      <c r="E338" s="358" t="s">
        <v>21</v>
      </c>
      <c r="F338" s="412">
        <v>1</v>
      </c>
      <c r="G338" s="412"/>
      <c r="H338" s="412"/>
      <c r="I338" s="404">
        <v>0.5</v>
      </c>
      <c r="J338" s="404">
        <v>0.5</v>
      </c>
      <c r="K338" s="404"/>
      <c r="L338" s="412"/>
      <c r="M338" s="412">
        <v>1</v>
      </c>
      <c r="N338" s="412"/>
      <c r="O338" s="412">
        <v>0.75</v>
      </c>
      <c r="P338" s="407"/>
      <c r="Q338" s="407">
        <v>1</v>
      </c>
      <c r="R338" s="407"/>
      <c r="S338" s="407">
        <v>1</v>
      </c>
      <c r="T338" s="407"/>
      <c r="U338" s="407" t="s">
        <v>429</v>
      </c>
      <c r="V338" s="407"/>
      <c r="W338" s="336">
        <f t="shared" si="106"/>
        <v>524.70000000000005</v>
      </c>
      <c r="X338" s="410">
        <v>296.10000000000002</v>
      </c>
      <c r="Y338" s="410">
        <v>55.6</v>
      </c>
      <c r="Z338" s="410">
        <v>106.2</v>
      </c>
      <c r="AA338" s="409">
        <f t="shared" si="107"/>
        <v>55.599999999999994</v>
      </c>
      <c r="AB338" s="405">
        <v>8.6999999999999993</v>
      </c>
      <c r="AC338" s="405">
        <v>46.9</v>
      </c>
      <c r="AD338" s="405"/>
      <c r="AE338" s="405"/>
      <c r="AF338" s="405"/>
      <c r="AG338" s="409">
        <f t="shared" si="108"/>
        <v>11.2</v>
      </c>
      <c r="AH338" s="405">
        <v>11.2</v>
      </c>
      <c r="AI338" s="405"/>
      <c r="AJ338" s="405"/>
      <c r="AK338" s="332">
        <v>781.6</v>
      </c>
      <c r="AL338" s="318"/>
      <c r="AN338" s="417">
        <f t="shared" si="109"/>
        <v>524.70000000000005</v>
      </c>
      <c r="AO338" s="417">
        <f t="shared" si="110"/>
        <v>457.90000000000003</v>
      </c>
      <c r="AP338" s="318">
        <f t="shared" si="111"/>
        <v>523.3137842211288</v>
      </c>
      <c r="AQ338" s="318">
        <f t="shared" si="112"/>
        <v>489.38323356243694</v>
      </c>
    </row>
    <row r="339" spans="1:45" s="417" customFormat="1" ht="93.6">
      <c r="A339" s="684"/>
      <c r="B339" s="313" t="s">
        <v>179</v>
      </c>
      <c r="C339" s="70" t="s">
        <v>652</v>
      </c>
      <c r="D339" s="351">
        <v>143</v>
      </c>
      <c r="E339" s="358" t="s">
        <v>21</v>
      </c>
      <c r="F339" s="412">
        <v>1</v>
      </c>
      <c r="G339" s="412"/>
      <c r="H339" s="412"/>
      <c r="I339" s="404">
        <v>0.25</v>
      </c>
      <c r="J339" s="404">
        <v>0.5</v>
      </c>
      <c r="K339" s="404"/>
      <c r="L339" s="412"/>
      <c r="M339" s="412">
        <v>1</v>
      </c>
      <c r="N339" s="412"/>
      <c r="O339" s="412">
        <v>0.75</v>
      </c>
      <c r="P339" s="407"/>
      <c r="Q339" s="407">
        <v>1</v>
      </c>
      <c r="R339" s="407"/>
      <c r="S339" s="407">
        <v>1</v>
      </c>
      <c r="T339" s="407"/>
      <c r="U339" s="407" t="s">
        <v>429</v>
      </c>
      <c r="V339" s="407"/>
      <c r="W339" s="336">
        <f t="shared" si="106"/>
        <v>592.59999999999991</v>
      </c>
      <c r="X339" s="410">
        <v>350.7</v>
      </c>
      <c r="Y339" s="410">
        <v>47.4</v>
      </c>
      <c r="Z339" s="410">
        <v>120.2</v>
      </c>
      <c r="AA339" s="409">
        <f t="shared" si="107"/>
        <v>57.900000000000006</v>
      </c>
      <c r="AB339" s="405">
        <v>8.6999999999999993</v>
      </c>
      <c r="AC339" s="405">
        <v>49.2</v>
      </c>
      <c r="AD339" s="405"/>
      <c r="AE339" s="405"/>
      <c r="AF339" s="405"/>
      <c r="AG339" s="409">
        <f t="shared" si="108"/>
        <v>16.399999999999999</v>
      </c>
      <c r="AH339" s="405">
        <v>16.399999999999999</v>
      </c>
      <c r="AI339" s="405"/>
      <c r="AJ339" s="405"/>
      <c r="AK339" s="332">
        <v>794.6</v>
      </c>
      <c r="AL339" s="318"/>
      <c r="AN339" s="417">
        <f t="shared" si="109"/>
        <v>592.59999999999991</v>
      </c>
      <c r="AO339" s="417">
        <f t="shared" si="110"/>
        <v>518.29999999999995</v>
      </c>
      <c r="AP339" s="318">
        <f t="shared" si="111"/>
        <v>591.03439780720578</v>
      </c>
      <c r="AQ339" s="318">
        <f t="shared" si="112"/>
        <v>553.93607764885564</v>
      </c>
    </row>
    <row r="340" spans="1:45" s="417" customFormat="1" ht="93.6">
      <c r="A340" s="684"/>
      <c r="B340" s="313" t="s">
        <v>288</v>
      </c>
      <c r="C340" s="70" t="s">
        <v>653</v>
      </c>
      <c r="D340" s="351">
        <v>187</v>
      </c>
      <c r="E340" s="312" t="s">
        <v>15</v>
      </c>
      <c r="F340" s="412">
        <v>1</v>
      </c>
      <c r="G340" s="412"/>
      <c r="H340" s="412"/>
      <c r="I340" s="404">
        <v>0.25</v>
      </c>
      <c r="J340" s="404"/>
      <c r="K340" s="404">
        <v>0.5</v>
      </c>
      <c r="L340" s="412">
        <v>1</v>
      </c>
      <c r="M340" s="412"/>
      <c r="N340" s="412"/>
      <c r="O340" s="412">
        <v>0.25</v>
      </c>
      <c r="P340" s="407">
        <v>1</v>
      </c>
      <c r="Q340" s="407"/>
      <c r="R340" s="407"/>
      <c r="S340" s="407">
        <v>1</v>
      </c>
      <c r="T340" s="407" t="s">
        <v>429</v>
      </c>
      <c r="U340" s="407"/>
      <c r="V340" s="407"/>
      <c r="W340" s="336">
        <f t="shared" si="106"/>
        <v>534.80000000000007</v>
      </c>
      <c r="X340" s="410">
        <v>318.5</v>
      </c>
      <c r="Y340" s="410">
        <v>49.5</v>
      </c>
      <c r="Z340" s="410">
        <v>111.1</v>
      </c>
      <c r="AA340" s="409">
        <f t="shared" si="107"/>
        <v>38.5</v>
      </c>
      <c r="AB340" s="405"/>
      <c r="AC340" s="405">
        <v>38.5</v>
      </c>
      <c r="AD340" s="405"/>
      <c r="AE340" s="405"/>
      <c r="AF340" s="405"/>
      <c r="AG340" s="409">
        <f t="shared" si="108"/>
        <v>17.2</v>
      </c>
      <c r="AH340" s="405">
        <v>17.2</v>
      </c>
      <c r="AI340" s="405"/>
      <c r="AJ340" s="405"/>
      <c r="AK340" s="332">
        <v>741.3</v>
      </c>
      <c r="AL340" s="318"/>
      <c r="AN340" s="417">
        <f t="shared" si="109"/>
        <v>534.80000000000007</v>
      </c>
      <c r="AO340" s="417">
        <f t="shared" si="110"/>
        <v>479.1</v>
      </c>
      <c r="AP340" s="318">
        <f t="shared" si="111"/>
        <v>533.38710082229784</v>
      </c>
      <c r="AQ340" s="318">
        <f t="shared" si="112"/>
        <v>512.0408543344912</v>
      </c>
    </row>
    <row r="341" spans="1:45" s="417" customFormat="1" ht="124.8">
      <c r="A341" s="684"/>
      <c r="B341" s="313" t="s">
        <v>289</v>
      </c>
      <c r="C341" s="70" t="s">
        <v>654</v>
      </c>
      <c r="D341" s="351">
        <v>647</v>
      </c>
      <c r="E341" s="358" t="s">
        <v>21</v>
      </c>
      <c r="F341" s="412">
        <v>1</v>
      </c>
      <c r="G341" s="412">
        <v>1</v>
      </c>
      <c r="H341" s="412"/>
      <c r="I341" s="404">
        <v>0.5</v>
      </c>
      <c r="J341" s="404">
        <v>1</v>
      </c>
      <c r="K341" s="404"/>
      <c r="L341" s="412">
        <v>1</v>
      </c>
      <c r="M341" s="412">
        <v>1</v>
      </c>
      <c r="N341" s="412"/>
      <c r="O341" s="412">
        <v>1.5</v>
      </c>
      <c r="P341" s="407">
        <v>1</v>
      </c>
      <c r="Q341" s="407">
        <v>1</v>
      </c>
      <c r="R341" s="407"/>
      <c r="S341" s="407">
        <v>2</v>
      </c>
      <c r="T341" s="407" t="s">
        <v>429</v>
      </c>
      <c r="U341" s="407" t="s">
        <v>429</v>
      </c>
      <c r="V341" s="407"/>
      <c r="W341" s="336">
        <f t="shared" si="106"/>
        <v>1202.8</v>
      </c>
      <c r="X341" s="410">
        <v>658</v>
      </c>
      <c r="Y341" s="410">
        <v>209.1</v>
      </c>
      <c r="Z341" s="410">
        <v>261.89999999999998</v>
      </c>
      <c r="AA341" s="409">
        <f t="shared" si="107"/>
        <v>58.7</v>
      </c>
      <c r="AB341" s="405">
        <v>8.6999999999999993</v>
      </c>
      <c r="AC341" s="405">
        <v>50</v>
      </c>
      <c r="AD341" s="405"/>
      <c r="AE341" s="405"/>
      <c r="AF341" s="405"/>
      <c r="AG341" s="409">
        <f t="shared" si="108"/>
        <v>15.1</v>
      </c>
      <c r="AH341" s="405">
        <v>15.1</v>
      </c>
      <c r="AI341" s="405"/>
      <c r="AJ341" s="405"/>
      <c r="AK341" s="332">
        <v>1347.2</v>
      </c>
      <c r="AL341" s="318"/>
      <c r="AN341" s="417">
        <f t="shared" si="109"/>
        <v>1202.8</v>
      </c>
      <c r="AO341" s="417">
        <f t="shared" si="110"/>
        <v>1129</v>
      </c>
      <c r="AP341" s="318">
        <f t="shared" si="111"/>
        <v>1199.6222978105084</v>
      </c>
      <c r="AQ341" s="318">
        <f t="shared" si="112"/>
        <v>1206.6251816815707</v>
      </c>
    </row>
    <row r="342" spans="1:45" s="417" customFormat="1" ht="46.8">
      <c r="A342" s="684"/>
      <c r="B342" s="313" t="s">
        <v>290</v>
      </c>
      <c r="C342" s="70" t="s">
        <v>655</v>
      </c>
      <c r="D342" s="512">
        <v>179</v>
      </c>
      <c r="E342" s="312" t="s">
        <v>15</v>
      </c>
      <c r="F342" s="412">
        <v>1</v>
      </c>
      <c r="G342" s="412"/>
      <c r="H342" s="412"/>
      <c r="I342" s="404">
        <v>0.25</v>
      </c>
      <c r="J342" s="404"/>
      <c r="K342" s="404"/>
      <c r="L342" s="412">
        <v>1</v>
      </c>
      <c r="M342" s="412"/>
      <c r="N342" s="412"/>
      <c r="O342" s="412">
        <v>0.25</v>
      </c>
      <c r="P342" s="407">
        <v>1</v>
      </c>
      <c r="Q342" s="407"/>
      <c r="R342" s="407"/>
      <c r="S342" s="407"/>
      <c r="T342" s="407" t="s">
        <v>429</v>
      </c>
      <c r="U342" s="407"/>
      <c r="V342" s="407"/>
      <c r="W342" s="336">
        <f t="shared" si="106"/>
        <v>466.40000000000003</v>
      </c>
      <c r="X342" s="410">
        <v>312.10000000000002</v>
      </c>
      <c r="Y342" s="410"/>
      <c r="Z342" s="410">
        <v>94.3</v>
      </c>
      <c r="AA342" s="409">
        <f t="shared" si="107"/>
        <v>43.9</v>
      </c>
      <c r="AB342" s="405">
        <v>7.6</v>
      </c>
      <c r="AC342" s="405">
        <v>36.299999999999997</v>
      </c>
      <c r="AD342" s="405"/>
      <c r="AE342" s="405"/>
      <c r="AF342" s="405"/>
      <c r="AG342" s="409">
        <f t="shared" si="108"/>
        <v>16.100000000000001</v>
      </c>
      <c r="AH342" s="405">
        <v>16.100000000000001</v>
      </c>
      <c r="AI342" s="405"/>
      <c r="AJ342" s="405"/>
      <c r="AK342" s="332">
        <v>732.8</v>
      </c>
      <c r="AL342" s="318"/>
      <c r="AN342" s="417">
        <f t="shared" si="109"/>
        <v>466.40000000000003</v>
      </c>
      <c r="AO342" s="417">
        <f t="shared" si="110"/>
        <v>406.40000000000003</v>
      </c>
      <c r="AP342" s="318">
        <f t="shared" si="111"/>
        <v>465.16780819655895</v>
      </c>
      <c r="AQ342" s="318">
        <f t="shared" si="112"/>
        <v>434.34231517749367</v>
      </c>
    </row>
    <row r="343" spans="1:45" s="417" customFormat="1" ht="78">
      <c r="A343" s="684"/>
      <c r="B343" s="313" t="s">
        <v>187</v>
      </c>
      <c r="C343" s="70" t="s">
        <v>656</v>
      </c>
      <c r="D343" s="512">
        <v>403</v>
      </c>
      <c r="E343" s="312" t="s">
        <v>15</v>
      </c>
      <c r="F343" s="412">
        <v>1</v>
      </c>
      <c r="G343" s="412">
        <v>1</v>
      </c>
      <c r="H343" s="412"/>
      <c r="I343" s="404">
        <v>1</v>
      </c>
      <c r="J343" s="404">
        <v>1</v>
      </c>
      <c r="K343" s="404"/>
      <c r="L343" s="412">
        <v>1</v>
      </c>
      <c r="M343" s="412">
        <v>1</v>
      </c>
      <c r="N343" s="412"/>
      <c r="O343" s="412">
        <v>2</v>
      </c>
      <c r="P343" s="407">
        <v>1</v>
      </c>
      <c r="Q343" s="407">
        <v>1</v>
      </c>
      <c r="R343" s="407"/>
      <c r="S343" s="407">
        <v>2</v>
      </c>
      <c r="T343" s="407" t="s">
        <v>429</v>
      </c>
      <c r="U343" s="407" t="s">
        <v>429</v>
      </c>
      <c r="V343" s="407"/>
      <c r="W343" s="336">
        <f t="shared" si="106"/>
        <v>1077.8</v>
      </c>
      <c r="X343" s="410">
        <v>456.5</v>
      </c>
      <c r="Y343" s="410">
        <v>303.89999999999998</v>
      </c>
      <c r="Z343" s="410">
        <v>229.6</v>
      </c>
      <c r="AA343" s="409">
        <f t="shared" si="107"/>
        <v>51</v>
      </c>
      <c r="AB343" s="405">
        <v>10.9</v>
      </c>
      <c r="AC343" s="405">
        <v>40.1</v>
      </c>
      <c r="AD343" s="405"/>
      <c r="AE343" s="405"/>
      <c r="AF343" s="405"/>
      <c r="AG343" s="409">
        <f t="shared" si="108"/>
        <v>36.799999999999997</v>
      </c>
      <c r="AH343" s="405">
        <v>36.799999999999997</v>
      </c>
      <c r="AI343" s="405"/>
      <c r="AJ343" s="405"/>
      <c r="AK343" s="332">
        <v>1364.4</v>
      </c>
      <c r="AL343" s="318"/>
      <c r="AN343" s="417">
        <f t="shared" si="109"/>
        <v>1077.8</v>
      </c>
      <c r="AO343" s="417">
        <f t="shared" si="110"/>
        <v>990</v>
      </c>
      <c r="AP343" s="318">
        <f t="shared" si="111"/>
        <v>1074.9525378950495</v>
      </c>
      <c r="AQ343" s="318">
        <f t="shared" si="112"/>
        <v>1058.0681398270638</v>
      </c>
    </row>
    <row r="344" spans="1:45" s="417" customFormat="1" ht="62.4">
      <c r="A344" s="684"/>
      <c r="B344" s="313" t="s">
        <v>291</v>
      </c>
      <c r="C344" s="70" t="s">
        <v>657</v>
      </c>
      <c r="D344" s="512">
        <v>162</v>
      </c>
      <c r="E344" s="312" t="s">
        <v>15</v>
      </c>
      <c r="F344" s="412">
        <v>1</v>
      </c>
      <c r="G344" s="412"/>
      <c r="H344" s="412"/>
      <c r="I344" s="404">
        <v>0.25</v>
      </c>
      <c r="J344" s="404"/>
      <c r="K344" s="404"/>
      <c r="L344" s="412">
        <v>1</v>
      </c>
      <c r="M344" s="412"/>
      <c r="N344" s="412"/>
      <c r="O344" s="412">
        <v>0.25</v>
      </c>
      <c r="P344" s="407">
        <v>1</v>
      </c>
      <c r="Q344" s="407"/>
      <c r="R344" s="407"/>
      <c r="S344" s="407"/>
      <c r="T344" s="407" t="s">
        <v>429</v>
      </c>
      <c r="U344" s="407"/>
      <c r="V344" s="407"/>
      <c r="W344" s="336">
        <f t="shared" si="106"/>
        <v>457.8</v>
      </c>
      <c r="X344" s="410">
        <v>334.5</v>
      </c>
      <c r="Y344" s="410"/>
      <c r="Z344" s="410">
        <v>101</v>
      </c>
      <c r="AA344" s="409">
        <f t="shared" si="107"/>
        <v>7.6</v>
      </c>
      <c r="AB344" s="405">
        <v>7.6</v>
      </c>
      <c r="AC344" s="405"/>
      <c r="AD344" s="405"/>
      <c r="AE344" s="405"/>
      <c r="AF344" s="405"/>
      <c r="AG344" s="409">
        <f t="shared" si="108"/>
        <v>14.7</v>
      </c>
      <c r="AH344" s="405">
        <v>14.7</v>
      </c>
      <c r="AI344" s="405"/>
      <c r="AJ344" s="405"/>
      <c r="AK344" s="332">
        <v>729.4</v>
      </c>
      <c r="AL344" s="318"/>
      <c r="AN344" s="417">
        <f t="shared" si="109"/>
        <v>457.8</v>
      </c>
      <c r="AO344" s="417">
        <f t="shared" si="110"/>
        <v>435.5</v>
      </c>
      <c r="AP344" s="318">
        <f t="shared" si="111"/>
        <v>456.59052871437535</v>
      </c>
      <c r="AQ344" s="318">
        <f t="shared" si="112"/>
        <v>465.44310595422854</v>
      </c>
    </row>
    <row r="345" spans="1:45" s="417" customFormat="1" ht="78">
      <c r="A345" s="684"/>
      <c r="B345" s="313" t="s">
        <v>292</v>
      </c>
      <c r="C345" s="70" t="s">
        <v>658</v>
      </c>
      <c r="D345" s="512">
        <v>121</v>
      </c>
      <c r="E345" s="312" t="s">
        <v>15</v>
      </c>
      <c r="F345" s="412">
        <v>1</v>
      </c>
      <c r="G345" s="412"/>
      <c r="H345" s="412"/>
      <c r="I345" s="404">
        <v>0.25</v>
      </c>
      <c r="J345" s="404">
        <v>0.5</v>
      </c>
      <c r="K345" s="404"/>
      <c r="L345" s="412">
        <v>1</v>
      </c>
      <c r="M345" s="412"/>
      <c r="N345" s="412"/>
      <c r="O345" s="412">
        <v>0.75</v>
      </c>
      <c r="P345" s="407">
        <v>1</v>
      </c>
      <c r="Q345" s="407"/>
      <c r="R345" s="407"/>
      <c r="S345" s="407"/>
      <c r="T345" s="407" t="s">
        <v>429</v>
      </c>
      <c r="U345" s="407"/>
      <c r="V345" s="407"/>
      <c r="W345" s="336">
        <f t="shared" si="106"/>
        <v>535.09999999999991</v>
      </c>
      <c r="X345" s="410">
        <v>369</v>
      </c>
      <c r="Y345" s="410"/>
      <c r="Z345" s="410">
        <v>111.4</v>
      </c>
      <c r="AA345" s="409">
        <f t="shared" si="107"/>
        <v>43.8</v>
      </c>
      <c r="AB345" s="405">
        <v>8.6999999999999993</v>
      </c>
      <c r="AC345" s="405">
        <v>35.1</v>
      </c>
      <c r="AD345" s="405"/>
      <c r="AE345" s="405"/>
      <c r="AF345" s="405"/>
      <c r="AG345" s="409">
        <f t="shared" si="108"/>
        <v>10.9</v>
      </c>
      <c r="AH345" s="405">
        <v>10.9</v>
      </c>
      <c r="AI345" s="405"/>
      <c r="AJ345" s="405"/>
      <c r="AK345" s="332">
        <v>741.5</v>
      </c>
      <c r="AL345" s="318"/>
      <c r="AN345" s="417">
        <f t="shared" si="109"/>
        <v>535.09999999999991</v>
      </c>
      <c r="AO345" s="417">
        <f t="shared" si="110"/>
        <v>480.4</v>
      </c>
      <c r="AP345" s="318">
        <f t="shared" si="111"/>
        <v>533.68630824609488</v>
      </c>
      <c r="AQ345" s="318">
        <f t="shared" si="112"/>
        <v>513.43023674032463</v>
      </c>
    </row>
    <row r="346" spans="1:45" s="417" customFormat="1">
      <c r="A346" s="684"/>
      <c r="B346" s="313" t="s">
        <v>293</v>
      </c>
      <c r="C346" s="70" t="s">
        <v>659</v>
      </c>
      <c r="D346" s="406">
        <v>458</v>
      </c>
      <c r="E346" s="394" t="s">
        <v>18</v>
      </c>
      <c r="F346" s="412">
        <v>1</v>
      </c>
      <c r="G346" s="412"/>
      <c r="H346" s="412"/>
      <c r="I346" s="404">
        <v>0.25</v>
      </c>
      <c r="J346" s="404"/>
      <c r="K346" s="404"/>
      <c r="L346" s="412"/>
      <c r="M346" s="412">
        <v>1</v>
      </c>
      <c r="N346" s="412"/>
      <c r="O346" s="412">
        <v>0.25</v>
      </c>
      <c r="P346" s="407"/>
      <c r="Q346" s="407">
        <v>1</v>
      </c>
      <c r="R346" s="407"/>
      <c r="S346" s="407"/>
      <c r="T346" s="407"/>
      <c r="U346" s="407" t="s">
        <v>429</v>
      </c>
      <c r="V346" s="407"/>
      <c r="W346" s="336">
        <f t="shared" si="106"/>
        <v>568.79999999999995</v>
      </c>
      <c r="X346" s="410">
        <v>361.7</v>
      </c>
      <c r="Y346" s="410"/>
      <c r="Z346" s="410">
        <v>109.2</v>
      </c>
      <c r="AA346" s="409">
        <f t="shared" si="107"/>
        <v>82</v>
      </c>
      <c r="AB346" s="405">
        <v>8.6999999999999993</v>
      </c>
      <c r="AC346" s="405">
        <v>52.1</v>
      </c>
      <c r="AD346" s="405">
        <v>21.2</v>
      </c>
      <c r="AE346" s="405"/>
      <c r="AF346" s="405"/>
      <c r="AG346" s="409">
        <f t="shared" si="108"/>
        <v>15.9</v>
      </c>
      <c r="AH346" s="405">
        <v>15.9</v>
      </c>
      <c r="AI346" s="405"/>
      <c r="AJ346" s="405"/>
      <c r="AK346" s="332">
        <v>757.4</v>
      </c>
      <c r="AL346" s="318"/>
      <c r="AN346" s="417">
        <f t="shared" si="109"/>
        <v>568.79999999999995</v>
      </c>
      <c r="AO346" s="417">
        <f t="shared" si="110"/>
        <v>470.9</v>
      </c>
      <c r="AP346" s="318">
        <f t="shared" si="111"/>
        <v>567.2972755193025</v>
      </c>
      <c r="AQ346" s="318">
        <f t="shared" si="112"/>
        <v>503.27705762077198</v>
      </c>
    </row>
    <row r="347" spans="1:45" s="420" customFormat="1">
      <c r="A347" s="601">
        <v>14</v>
      </c>
      <c r="B347" s="12" t="s">
        <v>10</v>
      </c>
      <c r="C347" s="12"/>
      <c r="D347" s="3"/>
      <c r="E347" s="12"/>
      <c r="F347" s="418">
        <f t="shared" ref="F347:AK347" si="113">SUM(F333:F346)</f>
        <v>14</v>
      </c>
      <c r="G347" s="418">
        <f t="shared" si="113"/>
        <v>3</v>
      </c>
      <c r="H347" s="418">
        <f t="shared" si="113"/>
        <v>0</v>
      </c>
      <c r="I347" s="418">
        <f t="shared" si="113"/>
        <v>5</v>
      </c>
      <c r="J347" s="418">
        <f t="shared" si="113"/>
        <v>6</v>
      </c>
      <c r="K347" s="418">
        <f t="shared" si="113"/>
        <v>0.5</v>
      </c>
      <c r="L347" s="418">
        <f t="shared" si="113"/>
        <v>11</v>
      </c>
      <c r="M347" s="418">
        <f t="shared" si="113"/>
        <v>6</v>
      </c>
      <c r="N347" s="418">
        <f t="shared" si="113"/>
        <v>0</v>
      </c>
      <c r="O347" s="418">
        <f t="shared" si="113"/>
        <v>10.25</v>
      </c>
      <c r="P347" s="419">
        <f t="shared" si="113"/>
        <v>11</v>
      </c>
      <c r="Q347" s="419">
        <f t="shared" si="113"/>
        <v>6</v>
      </c>
      <c r="R347" s="419">
        <f t="shared" si="113"/>
        <v>0</v>
      </c>
      <c r="S347" s="419">
        <f t="shared" si="113"/>
        <v>12</v>
      </c>
      <c r="T347" s="419">
        <f t="shared" si="113"/>
        <v>0</v>
      </c>
      <c r="U347" s="419">
        <f t="shared" si="113"/>
        <v>0</v>
      </c>
      <c r="V347" s="419">
        <f t="shared" si="113"/>
        <v>0</v>
      </c>
      <c r="W347" s="418">
        <f t="shared" si="113"/>
        <v>9084.2999999999993</v>
      </c>
      <c r="X347" s="418">
        <f t="shared" si="113"/>
        <v>5266.3999999999987</v>
      </c>
      <c r="Y347" s="418">
        <f t="shared" si="113"/>
        <v>969.19999999999993</v>
      </c>
      <c r="Z347" s="418">
        <f t="shared" si="113"/>
        <v>1883</v>
      </c>
      <c r="AA347" s="418">
        <f t="shared" si="113"/>
        <v>680.6</v>
      </c>
      <c r="AB347" s="418">
        <f t="shared" si="113"/>
        <v>102.10000000000001</v>
      </c>
      <c r="AC347" s="418">
        <f t="shared" si="113"/>
        <v>542.6</v>
      </c>
      <c r="AD347" s="418">
        <f t="shared" si="113"/>
        <v>21.2</v>
      </c>
      <c r="AE347" s="418">
        <f t="shared" si="113"/>
        <v>14.7</v>
      </c>
      <c r="AF347" s="418">
        <f t="shared" si="113"/>
        <v>0</v>
      </c>
      <c r="AG347" s="418">
        <f t="shared" si="113"/>
        <v>285.09999999999991</v>
      </c>
      <c r="AH347" s="418">
        <f t="shared" si="113"/>
        <v>285.09999999999991</v>
      </c>
      <c r="AI347" s="418">
        <f t="shared" si="113"/>
        <v>0</v>
      </c>
      <c r="AJ347" s="418">
        <f t="shared" si="113"/>
        <v>0</v>
      </c>
      <c r="AK347" s="418">
        <f t="shared" si="113"/>
        <v>11157</v>
      </c>
      <c r="AL347" s="418"/>
      <c r="AN347" s="418">
        <f>SUM(AN333:AN346)</f>
        <v>9084.2999999999993</v>
      </c>
      <c r="AO347" s="418">
        <f>SUM(AO333:AO346)</f>
        <v>8118.5999999999995</v>
      </c>
      <c r="AP347" s="418">
        <f>'[1]Свердловская ЦРБ'!$K$90</f>
        <v>9060.2999999999993</v>
      </c>
      <c r="AQ347" s="418">
        <f>'[1]Свердловская ЦРБ'!$K$11</f>
        <v>8676.7999999999993</v>
      </c>
      <c r="AR347" s="420" t="e">
        <f>AP347-#REF!-AP333-AP334-AP335-AP336-AP337-AP338-AP339-AP340-AP341-AP342-AP343-AP344-AP345-AP346</f>
        <v>#REF!</v>
      </c>
      <c r="AS347" s="420" t="e">
        <f>AQ347-#REF!-AQ333-AQ334-AQ335-AQ336-AQ337-AQ338-AQ339-AQ340-AQ341-AQ342-AQ343-AQ344-AQ345-AQ346</f>
        <v>#REF!</v>
      </c>
    </row>
    <row r="348" spans="1:45" s="417" customFormat="1">
      <c r="A348" s="684" t="s">
        <v>294</v>
      </c>
      <c r="B348" s="313" t="s">
        <v>295</v>
      </c>
      <c r="C348" s="99" t="s">
        <v>701</v>
      </c>
      <c r="D348" s="290">
        <v>407</v>
      </c>
      <c r="E348" s="313" t="s">
        <v>15</v>
      </c>
      <c r="F348" s="412">
        <v>1</v>
      </c>
      <c r="G348" s="412"/>
      <c r="H348" s="412"/>
      <c r="I348" s="404">
        <v>0.5</v>
      </c>
      <c r="J348" s="404"/>
      <c r="K348" s="404">
        <v>0.5</v>
      </c>
      <c r="L348" s="412">
        <v>1</v>
      </c>
      <c r="M348" s="412"/>
      <c r="N348" s="412"/>
      <c r="O348" s="412">
        <v>0.5</v>
      </c>
      <c r="P348" s="407">
        <v>1</v>
      </c>
      <c r="Q348" s="407"/>
      <c r="R348" s="407"/>
      <c r="S348" s="407">
        <v>1</v>
      </c>
      <c r="T348" s="407" t="s">
        <v>429</v>
      </c>
      <c r="U348" s="407"/>
      <c r="V348" s="407"/>
      <c r="W348" s="336">
        <f t="shared" ref="W348:W354" si="114">X348+Y348+Z348+AA348+AF348+AG348</f>
        <v>524.20000000000005</v>
      </c>
      <c r="X348" s="410">
        <v>263.10000000000002</v>
      </c>
      <c r="Y348" s="410">
        <v>96.5</v>
      </c>
      <c r="Z348" s="410">
        <v>108.6</v>
      </c>
      <c r="AA348" s="409">
        <v>35.5</v>
      </c>
      <c r="AB348" s="405"/>
      <c r="AC348" s="405">
        <v>35.5</v>
      </c>
      <c r="AD348" s="405"/>
      <c r="AE348" s="405"/>
      <c r="AF348" s="405"/>
      <c r="AG348" s="409">
        <v>20.5</v>
      </c>
      <c r="AH348" s="405">
        <v>9.3000000000000007</v>
      </c>
      <c r="AI348" s="405"/>
      <c r="AJ348" s="405">
        <v>11.2</v>
      </c>
      <c r="AK348" s="343">
        <v>850.4</v>
      </c>
      <c r="AL348" s="50"/>
      <c r="AN348" s="417">
        <f t="shared" ref="AN348:AN354" si="115">W348</f>
        <v>524.20000000000005</v>
      </c>
      <c r="AO348" s="417">
        <f t="shared" ref="AO348:AO354" si="116">X348+Y348+Z348</f>
        <v>468.20000000000005</v>
      </c>
      <c r="AP348" s="318">
        <f t="shared" ref="AP348:AP354" si="117">$AP$355*(AN348/$AN$355)</f>
        <v>912.75025747262498</v>
      </c>
      <c r="AQ348" s="318">
        <f t="shared" ref="AQ348:AQ354" si="118">$AQ$355*(AO348/$AO$355)</f>
        <v>832.14294001318376</v>
      </c>
    </row>
    <row r="349" spans="1:45" s="417" customFormat="1" ht="31.2">
      <c r="A349" s="684"/>
      <c r="B349" s="313" t="s">
        <v>296</v>
      </c>
      <c r="C349" s="99" t="s">
        <v>702</v>
      </c>
      <c r="D349" s="290">
        <v>295</v>
      </c>
      <c r="E349" s="313" t="s">
        <v>15</v>
      </c>
      <c r="F349" s="412">
        <v>1</v>
      </c>
      <c r="G349" s="412"/>
      <c r="H349" s="412"/>
      <c r="I349" s="404">
        <v>0.5</v>
      </c>
      <c r="J349" s="404"/>
      <c r="K349" s="404">
        <v>0.5</v>
      </c>
      <c r="L349" s="412">
        <v>1</v>
      </c>
      <c r="M349" s="412"/>
      <c r="N349" s="412"/>
      <c r="O349" s="412">
        <v>0.5</v>
      </c>
      <c r="P349" s="407">
        <v>1</v>
      </c>
      <c r="Q349" s="407"/>
      <c r="R349" s="407"/>
      <c r="S349" s="407">
        <v>1</v>
      </c>
      <c r="T349" s="407" t="s">
        <v>429</v>
      </c>
      <c r="U349" s="407"/>
      <c r="V349" s="407"/>
      <c r="W349" s="336">
        <f t="shared" si="114"/>
        <v>445.5</v>
      </c>
      <c r="X349" s="410">
        <v>221.1</v>
      </c>
      <c r="Y349" s="410">
        <v>96.2</v>
      </c>
      <c r="Z349" s="410">
        <v>95.8</v>
      </c>
      <c r="AA349" s="409">
        <v>21.2</v>
      </c>
      <c r="AB349" s="405"/>
      <c r="AC349" s="405">
        <v>21.2</v>
      </c>
      <c r="AD349" s="405"/>
      <c r="AE349" s="405"/>
      <c r="AF349" s="405"/>
      <c r="AG349" s="409">
        <v>11.2</v>
      </c>
      <c r="AH349" s="405">
        <v>11.2</v>
      </c>
      <c r="AI349" s="405"/>
      <c r="AJ349" s="405"/>
      <c r="AK349" s="332">
        <v>817.5</v>
      </c>
      <c r="AL349" s="50"/>
      <c r="AN349" s="417">
        <f t="shared" si="115"/>
        <v>445.5</v>
      </c>
      <c r="AO349" s="417">
        <f t="shared" si="116"/>
        <v>413.1</v>
      </c>
      <c r="AP349" s="318">
        <f t="shared" si="117"/>
        <v>775.715833086712</v>
      </c>
      <c r="AQ349" s="318">
        <f t="shared" si="118"/>
        <v>734.21240606460105</v>
      </c>
    </row>
    <row r="350" spans="1:45" s="423" customFormat="1">
      <c r="A350" s="684"/>
      <c r="B350" s="312" t="s">
        <v>364</v>
      </c>
      <c r="C350" s="99" t="s">
        <v>703</v>
      </c>
      <c r="D350" s="290">
        <v>216</v>
      </c>
      <c r="E350" s="312" t="s">
        <v>15</v>
      </c>
      <c r="F350" s="412">
        <v>1</v>
      </c>
      <c r="G350" s="412"/>
      <c r="H350" s="412"/>
      <c r="I350" s="404">
        <v>0.5</v>
      </c>
      <c r="J350" s="404"/>
      <c r="K350" s="404">
        <v>0.5</v>
      </c>
      <c r="L350" s="412">
        <v>0.5</v>
      </c>
      <c r="M350" s="412"/>
      <c r="N350" s="412"/>
      <c r="O350" s="412">
        <v>0.5</v>
      </c>
      <c r="P350" s="407">
        <v>1</v>
      </c>
      <c r="Q350" s="407"/>
      <c r="R350" s="407"/>
      <c r="S350" s="407">
        <v>1</v>
      </c>
      <c r="T350" s="407" t="s">
        <v>430</v>
      </c>
      <c r="U350" s="407"/>
      <c r="V350" s="407"/>
      <c r="W350" s="336">
        <f t="shared" si="114"/>
        <v>297.70000000000005</v>
      </c>
      <c r="X350" s="410">
        <v>100.7</v>
      </c>
      <c r="Y350" s="410">
        <v>97.3</v>
      </c>
      <c r="Z350" s="410">
        <v>59.8</v>
      </c>
      <c r="AA350" s="409">
        <v>30.3</v>
      </c>
      <c r="AB350" s="405"/>
      <c r="AC350" s="405">
        <v>30.3</v>
      </c>
      <c r="AD350" s="405"/>
      <c r="AE350" s="405"/>
      <c r="AF350" s="405"/>
      <c r="AG350" s="409">
        <v>9.6</v>
      </c>
      <c r="AH350" s="405">
        <v>9.6</v>
      </c>
      <c r="AI350" s="405"/>
      <c r="AJ350" s="405"/>
      <c r="AK350" s="332">
        <v>824</v>
      </c>
      <c r="AL350" s="56"/>
      <c r="AN350" s="417">
        <f t="shared" si="115"/>
        <v>297.70000000000005</v>
      </c>
      <c r="AO350" s="417">
        <f t="shared" si="116"/>
        <v>257.8</v>
      </c>
      <c r="AP350" s="318">
        <f t="shared" si="117"/>
        <v>518.36274637466704</v>
      </c>
      <c r="AQ350" s="318">
        <f t="shared" si="118"/>
        <v>458.19404087013839</v>
      </c>
    </row>
    <row r="351" spans="1:45" s="417" customFormat="1">
      <c r="A351" s="684"/>
      <c r="B351" s="313" t="s">
        <v>297</v>
      </c>
      <c r="C351" s="99" t="s">
        <v>704</v>
      </c>
      <c r="D351" s="290">
        <v>270</v>
      </c>
      <c r="E351" s="313" t="s">
        <v>15</v>
      </c>
      <c r="F351" s="412">
        <v>1</v>
      </c>
      <c r="G351" s="412"/>
      <c r="H351" s="412"/>
      <c r="I351" s="404">
        <v>0.5</v>
      </c>
      <c r="J351" s="404"/>
      <c r="K351" s="404">
        <v>0.5</v>
      </c>
      <c r="L351" s="412">
        <v>1</v>
      </c>
      <c r="M351" s="412"/>
      <c r="N351" s="412"/>
      <c r="O351" s="412">
        <v>0.5</v>
      </c>
      <c r="P351" s="407">
        <v>1</v>
      </c>
      <c r="Q351" s="407"/>
      <c r="R351" s="407"/>
      <c r="S351" s="407">
        <v>1</v>
      </c>
      <c r="T351" s="407" t="s">
        <v>429</v>
      </c>
      <c r="U351" s="407"/>
      <c r="V351" s="407"/>
      <c r="W351" s="336">
        <f t="shared" si="114"/>
        <v>537.1</v>
      </c>
      <c r="X351" s="410">
        <v>232</v>
      </c>
      <c r="Y351" s="410">
        <v>90.3</v>
      </c>
      <c r="Z351" s="410">
        <v>97.3</v>
      </c>
      <c r="AA351" s="409">
        <v>111.9</v>
      </c>
      <c r="AB351" s="405"/>
      <c r="AC351" s="405">
        <v>111.9</v>
      </c>
      <c r="AD351" s="405"/>
      <c r="AE351" s="405"/>
      <c r="AF351" s="405"/>
      <c r="AG351" s="409">
        <v>5.6</v>
      </c>
      <c r="AH351" s="405">
        <v>5.6</v>
      </c>
      <c r="AI351" s="405"/>
      <c r="AJ351" s="405"/>
      <c r="AK351" s="332">
        <v>915.1</v>
      </c>
      <c r="AL351" s="50"/>
      <c r="AN351" s="417">
        <f t="shared" si="115"/>
        <v>537.1</v>
      </c>
      <c r="AO351" s="417">
        <f t="shared" si="116"/>
        <v>419.6</v>
      </c>
      <c r="AP351" s="318">
        <f t="shared" si="117"/>
        <v>935.21206274045562</v>
      </c>
      <c r="AQ351" s="318">
        <f t="shared" si="118"/>
        <v>745.76500988793657</v>
      </c>
    </row>
    <row r="352" spans="1:45" s="417" customFormat="1" ht="46.8">
      <c r="A352" s="684"/>
      <c r="B352" s="313" t="s">
        <v>298</v>
      </c>
      <c r="C352" s="99" t="s">
        <v>705</v>
      </c>
      <c r="D352" s="290">
        <v>313</v>
      </c>
      <c r="E352" s="313" t="s">
        <v>15</v>
      </c>
      <c r="F352" s="412">
        <v>1</v>
      </c>
      <c r="G352" s="412"/>
      <c r="H352" s="412"/>
      <c r="I352" s="404">
        <v>0.5</v>
      </c>
      <c r="J352" s="404"/>
      <c r="K352" s="404">
        <v>0.5</v>
      </c>
      <c r="L352" s="412">
        <v>1</v>
      </c>
      <c r="M352" s="412"/>
      <c r="N352" s="412"/>
      <c r="O352" s="412">
        <v>0.5</v>
      </c>
      <c r="P352" s="407">
        <v>1</v>
      </c>
      <c r="Q352" s="407"/>
      <c r="R352" s="407"/>
      <c r="S352" s="407">
        <v>1</v>
      </c>
      <c r="T352" s="407" t="s">
        <v>429</v>
      </c>
      <c r="U352" s="407"/>
      <c r="V352" s="407"/>
      <c r="W352" s="336">
        <f t="shared" si="114"/>
        <v>545.50000000000011</v>
      </c>
      <c r="X352" s="410">
        <v>291.60000000000002</v>
      </c>
      <c r="Y352" s="410">
        <v>97.6</v>
      </c>
      <c r="Z352" s="410">
        <v>117.5</v>
      </c>
      <c r="AA352" s="409">
        <v>32.200000000000003</v>
      </c>
      <c r="AB352" s="405"/>
      <c r="AC352" s="405">
        <v>32.200000000000003</v>
      </c>
      <c r="AD352" s="405"/>
      <c r="AE352" s="405"/>
      <c r="AF352" s="405"/>
      <c r="AG352" s="409">
        <v>6.6</v>
      </c>
      <c r="AH352" s="405">
        <v>6.6</v>
      </c>
      <c r="AI352" s="405"/>
      <c r="AJ352" s="405"/>
      <c r="AK352" s="332">
        <v>822.6</v>
      </c>
      <c r="AL352" s="50"/>
      <c r="AN352" s="417">
        <f t="shared" si="115"/>
        <v>545.50000000000011</v>
      </c>
      <c r="AO352" s="417">
        <f t="shared" si="116"/>
        <v>506.70000000000005</v>
      </c>
      <c r="AP352" s="318">
        <f t="shared" si="117"/>
        <v>949.83835454276414</v>
      </c>
      <c r="AQ352" s="318">
        <f t="shared" si="118"/>
        <v>900.56990112063272</v>
      </c>
    </row>
    <row r="353" spans="1:45" s="417" customFormat="1" ht="46.8">
      <c r="A353" s="684"/>
      <c r="B353" s="313" t="s">
        <v>299</v>
      </c>
      <c r="C353" s="99" t="s">
        <v>706</v>
      </c>
      <c r="D353" s="290">
        <v>450</v>
      </c>
      <c r="E353" s="313" t="s">
        <v>15</v>
      </c>
      <c r="F353" s="412">
        <v>1</v>
      </c>
      <c r="G353" s="412"/>
      <c r="H353" s="412"/>
      <c r="I353" s="404">
        <v>0.5</v>
      </c>
      <c r="J353" s="404"/>
      <c r="K353" s="404">
        <v>0.5</v>
      </c>
      <c r="L353" s="412">
        <v>1</v>
      </c>
      <c r="M353" s="412"/>
      <c r="N353" s="412"/>
      <c r="O353" s="412">
        <v>0.5</v>
      </c>
      <c r="P353" s="407">
        <v>1</v>
      </c>
      <c r="Q353" s="407"/>
      <c r="R353" s="407"/>
      <c r="S353" s="407">
        <v>1</v>
      </c>
      <c r="T353" s="407" t="s">
        <v>429</v>
      </c>
      <c r="U353" s="407"/>
      <c r="V353" s="407"/>
      <c r="W353" s="336">
        <f t="shared" si="114"/>
        <v>498</v>
      </c>
      <c r="X353" s="410">
        <v>270.39999999999998</v>
      </c>
      <c r="Y353" s="410">
        <v>97.8</v>
      </c>
      <c r="Z353" s="410">
        <v>111.2</v>
      </c>
      <c r="AA353" s="409">
        <v>11.3</v>
      </c>
      <c r="AB353" s="405"/>
      <c r="AC353" s="405">
        <v>11.3</v>
      </c>
      <c r="AD353" s="405"/>
      <c r="AE353" s="405"/>
      <c r="AF353" s="405"/>
      <c r="AG353" s="409">
        <v>7.3</v>
      </c>
      <c r="AH353" s="405">
        <v>7.3</v>
      </c>
      <c r="AI353" s="405"/>
      <c r="AJ353" s="405"/>
      <c r="AK353" s="332">
        <v>801.7</v>
      </c>
      <c r="AL353" s="50"/>
      <c r="AN353" s="417">
        <f t="shared" si="115"/>
        <v>498</v>
      </c>
      <c r="AO353" s="417">
        <f t="shared" si="116"/>
        <v>479.4</v>
      </c>
      <c r="AP353" s="318">
        <f t="shared" si="117"/>
        <v>867.1301568511393</v>
      </c>
      <c r="AQ353" s="318">
        <f t="shared" si="118"/>
        <v>852.04896506262344</v>
      </c>
    </row>
    <row r="354" spans="1:45" s="417" customFormat="1" ht="93.6">
      <c r="A354" s="684"/>
      <c r="B354" s="313" t="s">
        <v>301</v>
      </c>
      <c r="C354" s="99" t="s">
        <v>708</v>
      </c>
      <c r="D354" s="290">
        <v>413</v>
      </c>
      <c r="E354" s="313" t="s">
        <v>15</v>
      </c>
      <c r="F354" s="412">
        <v>1</v>
      </c>
      <c r="G354" s="412"/>
      <c r="H354" s="412"/>
      <c r="I354" s="404">
        <v>0.5</v>
      </c>
      <c r="J354" s="404"/>
      <c r="K354" s="404">
        <v>0.5</v>
      </c>
      <c r="L354" s="412">
        <v>1</v>
      </c>
      <c r="M354" s="412"/>
      <c r="N354" s="412"/>
      <c r="O354" s="412">
        <v>0.5</v>
      </c>
      <c r="P354" s="407">
        <v>1</v>
      </c>
      <c r="Q354" s="407"/>
      <c r="R354" s="407"/>
      <c r="S354" s="407">
        <v>1</v>
      </c>
      <c r="T354" s="407" t="s">
        <v>429</v>
      </c>
      <c r="U354" s="407"/>
      <c r="V354" s="407"/>
      <c r="W354" s="336">
        <f t="shared" si="114"/>
        <v>531</v>
      </c>
      <c r="X354" s="410">
        <v>277.89999999999998</v>
      </c>
      <c r="Y354" s="410">
        <v>97.8</v>
      </c>
      <c r="Z354" s="410">
        <v>113.5</v>
      </c>
      <c r="AA354" s="409">
        <v>32.5</v>
      </c>
      <c r="AB354" s="405"/>
      <c r="AC354" s="405">
        <v>32.5</v>
      </c>
      <c r="AD354" s="405"/>
      <c r="AE354" s="405"/>
      <c r="AF354" s="405"/>
      <c r="AG354" s="409">
        <v>9.3000000000000007</v>
      </c>
      <c r="AH354" s="405">
        <v>9.3000000000000007</v>
      </c>
      <c r="AI354" s="405"/>
      <c r="AJ354" s="405"/>
      <c r="AK354" s="332">
        <v>836.4</v>
      </c>
      <c r="AL354" s="50"/>
      <c r="AN354" s="417">
        <f t="shared" si="115"/>
        <v>531</v>
      </c>
      <c r="AO354" s="417">
        <f t="shared" si="116"/>
        <v>489.2</v>
      </c>
      <c r="AP354" s="318">
        <f t="shared" si="117"/>
        <v>924.59058893163638</v>
      </c>
      <c r="AQ354" s="318">
        <f t="shared" si="118"/>
        <v>869.46673698088307</v>
      </c>
    </row>
    <row r="355" spans="1:45" s="420" customFormat="1">
      <c r="A355" s="601">
        <v>7</v>
      </c>
      <c r="B355" s="12" t="s">
        <v>10</v>
      </c>
      <c r="C355" s="12"/>
      <c r="D355" s="3"/>
      <c r="E355" s="12"/>
      <c r="F355" s="418">
        <f t="shared" ref="F355:AK355" si="119">SUM(F348:F354)</f>
        <v>7</v>
      </c>
      <c r="G355" s="418">
        <f t="shared" si="119"/>
        <v>0</v>
      </c>
      <c r="H355" s="418">
        <f t="shared" si="119"/>
        <v>0</v>
      </c>
      <c r="I355" s="418">
        <f t="shared" si="119"/>
        <v>3.5</v>
      </c>
      <c r="J355" s="418">
        <f t="shared" si="119"/>
        <v>0</v>
      </c>
      <c r="K355" s="418">
        <f t="shared" si="119"/>
        <v>3.5</v>
      </c>
      <c r="L355" s="418">
        <f t="shared" si="119"/>
        <v>6.5</v>
      </c>
      <c r="M355" s="418">
        <f t="shared" si="119"/>
        <v>0</v>
      </c>
      <c r="N355" s="418">
        <f t="shared" si="119"/>
        <v>0</v>
      </c>
      <c r="O355" s="418">
        <f t="shared" si="119"/>
        <v>3.5</v>
      </c>
      <c r="P355" s="419">
        <f t="shared" si="119"/>
        <v>7</v>
      </c>
      <c r="Q355" s="419">
        <f t="shared" si="119"/>
        <v>0</v>
      </c>
      <c r="R355" s="419">
        <f t="shared" si="119"/>
        <v>0</v>
      </c>
      <c r="S355" s="419">
        <f t="shared" si="119"/>
        <v>7</v>
      </c>
      <c r="T355" s="419">
        <f t="shared" si="119"/>
        <v>0</v>
      </c>
      <c r="U355" s="419">
        <f t="shared" si="119"/>
        <v>0</v>
      </c>
      <c r="V355" s="419">
        <f t="shared" si="119"/>
        <v>0</v>
      </c>
      <c r="W355" s="418">
        <f t="shared" si="119"/>
        <v>3379</v>
      </c>
      <c r="X355" s="418">
        <f t="shared" si="119"/>
        <v>1656.8000000000002</v>
      </c>
      <c r="Y355" s="418">
        <f t="shared" si="119"/>
        <v>673.49999999999989</v>
      </c>
      <c r="Z355" s="418">
        <f t="shared" si="119"/>
        <v>703.7</v>
      </c>
      <c r="AA355" s="418">
        <f t="shared" si="119"/>
        <v>274.90000000000003</v>
      </c>
      <c r="AB355" s="418">
        <f t="shared" si="119"/>
        <v>0</v>
      </c>
      <c r="AC355" s="418">
        <f t="shared" si="119"/>
        <v>274.90000000000003</v>
      </c>
      <c r="AD355" s="418">
        <f t="shared" si="119"/>
        <v>0</v>
      </c>
      <c r="AE355" s="418">
        <f t="shared" si="119"/>
        <v>0</v>
      </c>
      <c r="AF355" s="418">
        <f t="shared" si="119"/>
        <v>0</v>
      </c>
      <c r="AG355" s="418">
        <f t="shared" si="119"/>
        <v>70.099999999999994</v>
      </c>
      <c r="AH355" s="418">
        <f t="shared" si="119"/>
        <v>58.900000000000006</v>
      </c>
      <c r="AI355" s="418">
        <f t="shared" si="119"/>
        <v>0</v>
      </c>
      <c r="AJ355" s="418">
        <f t="shared" si="119"/>
        <v>11.2</v>
      </c>
      <c r="AK355" s="418">
        <f t="shared" si="119"/>
        <v>5867.7</v>
      </c>
      <c r="AL355" s="418"/>
      <c r="AN355" s="418">
        <f>SUM(AN348:AN354)</f>
        <v>3379</v>
      </c>
      <c r="AO355" s="418">
        <f>SUM(AO348:AO354)</f>
        <v>3034.0000000000005</v>
      </c>
      <c r="AP355" s="418">
        <f>'[1]Сосковская ЦРБ'!$K$90</f>
        <v>5883.5999999999995</v>
      </c>
      <c r="AQ355" s="418">
        <f>'[1]Сосковская ЦРБ'!$K$11</f>
        <v>5392.4</v>
      </c>
      <c r="AR355" s="420" t="e">
        <f>AP355-AP348-AP349-AP350-#REF!-AP351-AP352-#REF!-AP353-#REF!-#REF!-AP354-#REF!</f>
        <v>#REF!</v>
      </c>
      <c r="AS355" s="420" t="e">
        <f>AQ355-AQ348-AQ349-AQ350-#REF!-AQ351-AQ352-#REF!-AQ353-#REF!-#REF!-AQ354-#REF!</f>
        <v>#REF!</v>
      </c>
    </row>
    <row r="356" spans="1:45" s="417" customFormat="1" ht="46.8">
      <c r="A356" s="684" t="s">
        <v>303</v>
      </c>
      <c r="B356" s="313" t="s">
        <v>304</v>
      </c>
      <c r="C356" s="77" t="s">
        <v>484</v>
      </c>
      <c r="D356" s="314">
        <v>257</v>
      </c>
      <c r="E356" s="313" t="s">
        <v>15</v>
      </c>
      <c r="F356" s="50">
        <v>1</v>
      </c>
      <c r="G356" s="49"/>
      <c r="H356" s="49"/>
      <c r="I356" s="49">
        <v>0.25</v>
      </c>
      <c r="J356" s="49"/>
      <c r="K356" s="49"/>
      <c r="L356" s="50">
        <v>1</v>
      </c>
      <c r="M356" s="50"/>
      <c r="N356" s="50"/>
      <c r="O356" s="50">
        <v>0.25</v>
      </c>
      <c r="P356" s="310">
        <v>1</v>
      </c>
      <c r="Q356" s="310"/>
      <c r="R356" s="310"/>
      <c r="S356" s="310"/>
      <c r="T356" s="289" t="s">
        <v>429</v>
      </c>
      <c r="U356" s="289"/>
      <c r="V356" s="50"/>
      <c r="W356" s="345">
        <f t="shared" ref="W356:W363" si="120">X356+Y356+Z356+AA356+AF356+AG356</f>
        <v>546.73460000000011</v>
      </c>
      <c r="X356" s="56">
        <v>372.3</v>
      </c>
      <c r="Y356" s="56"/>
      <c r="Z356" s="54">
        <v>112.43460000000005</v>
      </c>
      <c r="AA356" s="345">
        <v>40.800000000000004</v>
      </c>
      <c r="AB356" s="56">
        <v>0.9</v>
      </c>
      <c r="AC356" s="56">
        <v>32.700000000000003</v>
      </c>
      <c r="AD356" s="56">
        <v>0</v>
      </c>
      <c r="AE356" s="56">
        <v>7.2</v>
      </c>
      <c r="AF356" s="56"/>
      <c r="AG356" s="54">
        <v>21.2</v>
      </c>
      <c r="AH356" s="56">
        <v>12</v>
      </c>
      <c r="AI356" s="56"/>
      <c r="AJ356" s="56">
        <v>9.1999999999999993</v>
      </c>
      <c r="AK356" s="456">
        <v>720.3</v>
      </c>
      <c r="AL356" s="318"/>
      <c r="AN356" s="417">
        <f t="shared" ref="AN356:AN367" si="121">W356</f>
        <v>546.73460000000011</v>
      </c>
      <c r="AO356" s="417">
        <f t="shared" ref="AO356:AO367" si="122">X356+Y356+Z356</f>
        <v>484.73460000000006</v>
      </c>
      <c r="AP356" s="318">
        <f t="shared" ref="AP356:AP367" si="123">$AP$368*(AN356/$AN$368)</f>
        <v>681.32775527734975</v>
      </c>
      <c r="AQ356" s="318">
        <f t="shared" ref="AQ356:AQ367" si="124">$AQ$368*(AO356/$AO$368)</f>
        <v>633.64743063536378</v>
      </c>
    </row>
    <row r="357" spans="1:45" s="417" customFormat="1">
      <c r="A357" s="684"/>
      <c r="B357" s="313" t="s">
        <v>305</v>
      </c>
      <c r="C357" s="77" t="s">
        <v>485</v>
      </c>
      <c r="D357" s="314">
        <v>209</v>
      </c>
      <c r="E357" s="313" t="s">
        <v>15</v>
      </c>
      <c r="F357" s="50">
        <v>1</v>
      </c>
      <c r="G357" s="49"/>
      <c r="H357" s="49"/>
      <c r="I357" s="49">
        <v>0.25</v>
      </c>
      <c r="J357" s="49"/>
      <c r="K357" s="49"/>
      <c r="L357" s="50">
        <v>1</v>
      </c>
      <c r="M357" s="50"/>
      <c r="N357" s="50"/>
      <c r="O357" s="50">
        <v>0.25</v>
      </c>
      <c r="P357" s="310">
        <v>1</v>
      </c>
      <c r="Q357" s="310"/>
      <c r="R357" s="310"/>
      <c r="S357" s="310">
        <v>1</v>
      </c>
      <c r="T357" s="289" t="s">
        <v>429</v>
      </c>
      <c r="U357" s="289"/>
      <c r="V357" s="50"/>
      <c r="W357" s="345">
        <f t="shared" si="120"/>
        <v>637.5</v>
      </c>
      <c r="X357" s="56">
        <v>337.7</v>
      </c>
      <c r="Y357" s="56">
        <v>102.3</v>
      </c>
      <c r="Z357" s="54">
        <v>132.80000000000001</v>
      </c>
      <c r="AA357" s="345">
        <v>43.5</v>
      </c>
      <c r="AB357" s="56">
        <v>0.7</v>
      </c>
      <c r="AC357" s="56">
        <v>33.1</v>
      </c>
      <c r="AD357" s="56">
        <v>0</v>
      </c>
      <c r="AE357" s="56">
        <v>9.6999999999999993</v>
      </c>
      <c r="AF357" s="56"/>
      <c r="AG357" s="54">
        <v>21.2</v>
      </c>
      <c r="AH357" s="56">
        <v>12</v>
      </c>
      <c r="AI357" s="56"/>
      <c r="AJ357" s="56">
        <v>9.1999999999999993</v>
      </c>
      <c r="AK357" s="456">
        <v>756.6</v>
      </c>
      <c r="AL357" s="318"/>
      <c r="AN357" s="417">
        <f t="shared" si="121"/>
        <v>637.5</v>
      </c>
      <c r="AO357" s="417">
        <f t="shared" si="122"/>
        <v>572.79999999999995</v>
      </c>
      <c r="AP357" s="318">
        <f t="shared" si="123"/>
        <v>794.43745464309438</v>
      </c>
      <c r="AQ357" s="318">
        <f t="shared" si="124"/>
        <v>748.76695054971583</v>
      </c>
    </row>
    <row r="358" spans="1:45" s="417" customFormat="1" ht="31.2">
      <c r="A358" s="684"/>
      <c r="B358" s="313" t="s">
        <v>306</v>
      </c>
      <c r="C358" s="77" t="s">
        <v>486</v>
      </c>
      <c r="D358" s="314">
        <v>164</v>
      </c>
      <c r="E358" s="313" t="s">
        <v>15</v>
      </c>
      <c r="F358" s="50">
        <v>1</v>
      </c>
      <c r="G358" s="49"/>
      <c r="H358" s="49"/>
      <c r="I358" s="49">
        <v>0.25</v>
      </c>
      <c r="J358" s="49"/>
      <c r="K358" s="49"/>
      <c r="L358" s="50">
        <v>1</v>
      </c>
      <c r="M358" s="50"/>
      <c r="N358" s="50"/>
      <c r="O358" s="50">
        <v>0.25</v>
      </c>
      <c r="P358" s="310">
        <v>1</v>
      </c>
      <c r="Q358" s="310"/>
      <c r="R358" s="310"/>
      <c r="S358" s="310">
        <v>1</v>
      </c>
      <c r="T358" s="289" t="s">
        <v>429</v>
      </c>
      <c r="U358" s="289"/>
      <c r="V358" s="50"/>
      <c r="W358" s="345">
        <f t="shared" si="120"/>
        <v>599.10000000000014</v>
      </c>
      <c r="X358" s="56">
        <v>312.10000000000002</v>
      </c>
      <c r="Y358" s="56">
        <v>103.2</v>
      </c>
      <c r="Z358" s="54">
        <v>125.4</v>
      </c>
      <c r="AA358" s="345">
        <v>42.199999999999996</v>
      </c>
      <c r="AB358" s="56">
        <v>0.9</v>
      </c>
      <c r="AC358" s="56">
        <v>37.299999999999997</v>
      </c>
      <c r="AD358" s="56">
        <v>0</v>
      </c>
      <c r="AE358" s="56">
        <v>4</v>
      </c>
      <c r="AF358" s="56"/>
      <c r="AG358" s="54">
        <v>16.2</v>
      </c>
      <c r="AH358" s="56">
        <v>12</v>
      </c>
      <c r="AI358" s="56"/>
      <c r="AJ358" s="56">
        <v>4.2</v>
      </c>
      <c r="AK358" s="456">
        <v>650.20000000000005</v>
      </c>
      <c r="AL358" s="318"/>
      <c r="AN358" s="417">
        <f t="shared" si="121"/>
        <v>599.10000000000014</v>
      </c>
      <c r="AO358" s="417">
        <f t="shared" si="122"/>
        <v>540.70000000000005</v>
      </c>
      <c r="AP358" s="318">
        <f t="shared" si="123"/>
        <v>746.5842809045929</v>
      </c>
      <c r="AQ358" s="318">
        <f t="shared" si="124"/>
        <v>706.80567416590679</v>
      </c>
    </row>
    <row r="359" spans="1:45" s="417" customFormat="1">
      <c r="A359" s="684"/>
      <c r="B359" s="313" t="s">
        <v>307</v>
      </c>
      <c r="C359" s="77" t="s">
        <v>487</v>
      </c>
      <c r="D359" s="314">
        <v>263</v>
      </c>
      <c r="E359" s="313" t="s">
        <v>15</v>
      </c>
      <c r="F359" s="50">
        <v>1</v>
      </c>
      <c r="G359" s="49"/>
      <c r="H359" s="49"/>
      <c r="I359" s="49">
        <v>0.25</v>
      </c>
      <c r="J359" s="49"/>
      <c r="K359" s="49"/>
      <c r="L359" s="50"/>
      <c r="M359" s="50"/>
      <c r="N359" s="50"/>
      <c r="O359" s="50">
        <v>0.25</v>
      </c>
      <c r="P359" s="310"/>
      <c r="Q359" s="310"/>
      <c r="R359" s="310"/>
      <c r="S359" s="310"/>
      <c r="T359" s="289"/>
      <c r="U359" s="289"/>
      <c r="V359" s="50"/>
      <c r="W359" s="345">
        <f t="shared" si="120"/>
        <v>416.1</v>
      </c>
      <c r="X359" s="56">
        <v>275.8</v>
      </c>
      <c r="Y359" s="56"/>
      <c r="Z359" s="54">
        <v>83.3</v>
      </c>
      <c r="AA359" s="345">
        <v>41.400000000000006</v>
      </c>
      <c r="AB359" s="56">
        <v>0.2</v>
      </c>
      <c r="AC359" s="56">
        <v>37.200000000000003</v>
      </c>
      <c r="AD359" s="56">
        <v>0</v>
      </c>
      <c r="AE359" s="56">
        <v>4</v>
      </c>
      <c r="AF359" s="56"/>
      <c r="AG359" s="54">
        <v>15.6</v>
      </c>
      <c r="AH359" s="56">
        <v>10.199999999999999</v>
      </c>
      <c r="AI359" s="56"/>
      <c r="AJ359" s="56">
        <v>5.4</v>
      </c>
      <c r="AK359" s="456">
        <v>512.20000000000005</v>
      </c>
      <c r="AL359" s="318"/>
      <c r="AN359" s="417">
        <f t="shared" si="121"/>
        <v>416.1</v>
      </c>
      <c r="AO359" s="417">
        <f t="shared" si="122"/>
        <v>359.1</v>
      </c>
      <c r="AP359" s="318">
        <f t="shared" si="123"/>
        <v>518.53399980704569</v>
      </c>
      <c r="AQ359" s="318">
        <f t="shared" si="124"/>
        <v>469.41726945251924</v>
      </c>
    </row>
    <row r="360" spans="1:45" s="417" customFormat="1" ht="109.2">
      <c r="A360" s="684"/>
      <c r="B360" s="313" t="s">
        <v>308</v>
      </c>
      <c r="C360" s="77" t="s">
        <v>488</v>
      </c>
      <c r="D360" s="314">
        <v>390</v>
      </c>
      <c r="E360" s="313" t="s">
        <v>15</v>
      </c>
      <c r="F360" s="50">
        <v>1</v>
      </c>
      <c r="G360" s="49"/>
      <c r="H360" s="49"/>
      <c r="I360" s="49">
        <v>0.25</v>
      </c>
      <c r="J360" s="49"/>
      <c r="K360" s="49"/>
      <c r="L360" s="50">
        <v>1</v>
      </c>
      <c r="M360" s="50"/>
      <c r="N360" s="50"/>
      <c r="O360" s="50">
        <v>0.25</v>
      </c>
      <c r="P360" s="310">
        <v>1</v>
      </c>
      <c r="Q360" s="310"/>
      <c r="R360" s="310"/>
      <c r="S360" s="310">
        <v>1</v>
      </c>
      <c r="T360" s="289" t="s">
        <v>429</v>
      </c>
      <c r="U360" s="289"/>
      <c r="V360" s="50"/>
      <c r="W360" s="345">
        <f t="shared" si="120"/>
        <v>751.2</v>
      </c>
      <c r="X360" s="56">
        <v>328.7</v>
      </c>
      <c r="Y360" s="56">
        <v>107.3</v>
      </c>
      <c r="Z360" s="54">
        <v>131.69999999999999</v>
      </c>
      <c r="AA360" s="345">
        <v>161.30000000000001</v>
      </c>
      <c r="AB360" s="56">
        <v>0.9</v>
      </c>
      <c r="AC360" s="56">
        <v>149.1</v>
      </c>
      <c r="AD360" s="56">
        <v>0</v>
      </c>
      <c r="AE360" s="56">
        <v>11.3</v>
      </c>
      <c r="AF360" s="56"/>
      <c r="AG360" s="54">
        <v>22.2</v>
      </c>
      <c r="AH360" s="56">
        <v>10.199999999999999</v>
      </c>
      <c r="AI360" s="56"/>
      <c r="AJ360" s="56">
        <v>12</v>
      </c>
      <c r="AK360" s="456">
        <v>830.8</v>
      </c>
      <c r="AL360" s="318"/>
      <c r="AN360" s="417">
        <f t="shared" si="121"/>
        <v>751.2</v>
      </c>
      <c r="AO360" s="417">
        <f t="shared" si="122"/>
        <v>567.70000000000005</v>
      </c>
      <c r="AP360" s="318">
        <f t="shared" si="123"/>
        <v>936.12771125943925</v>
      </c>
      <c r="AQ360" s="318">
        <f t="shared" si="124"/>
        <v>742.10020570369011</v>
      </c>
    </row>
    <row r="361" spans="1:45" s="417" customFormat="1" ht="62.4">
      <c r="A361" s="684"/>
      <c r="B361" s="313" t="s">
        <v>309</v>
      </c>
      <c r="C361" s="77" t="s">
        <v>489</v>
      </c>
      <c r="D361" s="314">
        <v>350</v>
      </c>
      <c r="E361" s="313" t="s">
        <v>18</v>
      </c>
      <c r="F361" s="50"/>
      <c r="G361" s="49">
        <v>1</v>
      </c>
      <c r="H361" s="49"/>
      <c r="I361" s="49">
        <v>0.25</v>
      </c>
      <c r="J361" s="49"/>
      <c r="K361" s="49"/>
      <c r="L361" s="50"/>
      <c r="M361" s="50">
        <v>1</v>
      </c>
      <c r="N361" s="50"/>
      <c r="O361" s="50">
        <v>0.25</v>
      </c>
      <c r="P361" s="310"/>
      <c r="Q361" s="310">
        <v>1</v>
      </c>
      <c r="R361" s="310"/>
      <c r="S361" s="310"/>
      <c r="T361" s="289"/>
      <c r="U361" s="289" t="s">
        <v>429</v>
      </c>
      <c r="V361" s="50"/>
      <c r="W361" s="345">
        <f t="shared" si="120"/>
        <v>471.4</v>
      </c>
      <c r="X361" s="56">
        <v>316.8</v>
      </c>
      <c r="Y361" s="56"/>
      <c r="Z361" s="54">
        <v>95.7</v>
      </c>
      <c r="AA361" s="345">
        <v>42.7</v>
      </c>
      <c r="AB361" s="56">
        <v>0.7</v>
      </c>
      <c r="AC361" s="56">
        <v>32.700000000000003</v>
      </c>
      <c r="AD361" s="56">
        <v>0</v>
      </c>
      <c r="AE361" s="56">
        <v>9.3000000000000007</v>
      </c>
      <c r="AF361" s="56"/>
      <c r="AG361" s="54">
        <v>16.2</v>
      </c>
      <c r="AH361" s="56">
        <v>12</v>
      </c>
      <c r="AI361" s="56"/>
      <c r="AJ361" s="56">
        <v>4.2</v>
      </c>
      <c r="AK361" s="456">
        <v>710.2</v>
      </c>
      <c r="AL361" s="318"/>
      <c r="AN361" s="417">
        <f t="shared" si="121"/>
        <v>471.4</v>
      </c>
      <c r="AO361" s="417">
        <f t="shared" si="122"/>
        <v>412.5</v>
      </c>
      <c r="AP361" s="318">
        <f t="shared" si="123"/>
        <v>587.44755469608572</v>
      </c>
      <c r="AQ361" s="318">
        <f t="shared" si="124"/>
        <v>539.22200960502414</v>
      </c>
    </row>
    <row r="362" spans="1:45" s="417" customFormat="1" ht="93.6">
      <c r="A362" s="684"/>
      <c r="B362" s="313" t="s">
        <v>310</v>
      </c>
      <c r="C362" s="77" t="s">
        <v>490</v>
      </c>
      <c r="D362" s="314">
        <v>294</v>
      </c>
      <c r="E362" s="313" t="s">
        <v>15</v>
      </c>
      <c r="F362" s="50">
        <v>1</v>
      </c>
      <c r="G362" s="49"/>
      <c r="H362" s="49"/>
      <c r="I362" s="49">
        <v>0.25</v>
      </c>
      <c r="J362" s="49"/>
      <c r="K362" s="49"/>
      <c r="L362" s="50">
        <v>1</v>
      </c>
      <c r="M362" s="50"/>
      <c r="N362" s="50"/>
      <c r="O362" s="50">
        <v>0.25</v>
      </c>
      <c r="P362" s="310">
        <v>1</v>
      </c>
      <c r="Q362" s="310"/>
      <c r="R362" s="310"/>
      <c r="S362" s="310"/>
      <c r="T362" s="289" t="s">
        <v>429</v>
      </c>
      <c r="U362" s="289"/>
      <c r="V362" s="50"/>
      <c r="W362" s="345">
        <f t="shared" si="120"/>
        <v>480.79999999999995</v>
      </c>
      <c r="X362" s="56">
        <v>322.7</v>
      </c>
      <c r="Y362" s="56"/>
      <c r="Z362" s="54">
        <v>97.5</v>
      </c>
      <c r="AA362" s="345">
        <v>42.599999999999994</v>
      </c>
      <c r="AB362" s="56">
        <v>0.9</v>
      </c>
      <c r="AC362" s="56">
        <v>29.7</v>
      </c>
      <c r="AD362" s="56">
        <v>0</v>
      </c>
      <c r="AE362" s="56">
        <v>12</v>
      </c>
      <c r="AF362" s="56"/>
      <c r="AG362" s="54">
        <v>18</v>
      </c>
      <c r="AH362" s="56">
        <v>12</v>
      </c>
      <c r="AI362" s="56"/>
      <c r="AJ362" s="56">
        <v>6</v>
      </c>
      <c r="AK362" s="456">
        <v>713.5</v>
      </c>
      <c r="AL362" s="318"/>
      <c r="AN362" s="417">
        <f t="shared" si="121"/>
        <v>480.79999999999995</v>
      </c>
      <c r="AO362" s="417">
        <f t="shared" si="122"/>
        <v>420.2</v>
      </c>
      <c r="AP362" s="318">
        <f t="shared" si="123"/>
        <v>599.16161285082319</v>
      </c>
      <c r="AQ362" s="318">
        <f t="shared" si="124"/>
        <v>549.28748711765127</v>
      </c>
    </row>
    <row r="363" spans="1:45" s="417" customFormat="1" ht="78">
      <c r="A363" s="684"/>
      <c r="B363" s="313" t="s">
        <v>311</v>
      </c>
      <c r="C363" s="77" t="s">
        <v>491</v>
      </c>
      <c r="D363" s="314">
        <v>660</v>
      </c>
      <c r="E363" s="313" t="s">
        <v>15</v>
      </c>
      <c r="F363" s="50">
        <v>0.5</v>
      </c>
      <c r="G363" s="49"/>
      <c r="H363" s="49"/>
      <c r="I363" s="49">
        <v>0.25</v>
      </c>
      <c r="J363" s="49"/>
      <c r="K363" s="49"/>
      <c r="L363" s="50">
        <v>0.25</v>
      </c>
      <c r="M363" s="50"/>
      <c r="N363" s="50"/>
      <c r="O363" s="50"/>
      <c r="P363" s="310"/>
      <c r="Q363" s="310"/>
      <c r="R363" s="310"/>
      <c r="S363" s="310"/>
      <c r="T363" s="289" t="s">
        <v>430</v>
      </c>
      <c r="U363" s="289"/>
      <c r="V363" s="50"/>
      <c r="W363" s="345">
        <f t="shared" si="120"/>
        <v>221.09999999999997</v>
      </c>
      <c r="X363" s="56">
        <v>138.4</v>
      </c>
      <c r="Y363" s="56"/>
      <c r="Z363" s="54">
        <v>41.8</v>
      </c>
      <c r="AA363" s="345">
        <v>29.2</v>
      </c>
      <c r="AB363" s="56">
        <v>0.4</v>
      </c>
      <c r="AC363" s="56">
        <v>21.8</v>
      </c>
      <c r="AD363" s="56">
        <v>0</v>
      </c>
      <c r="AE363" s="56">
        <v>7</v>
      </c>
      <c r="AF363" s="56"/>
      <c r="AG363" s="54">
        <v>11.7</v>
      </c>
      <c r="AH363" s="56">
        <v>6.3</v>
      </c>
      <c r="AI363" s="56"/>
      <c r="AJ363" s="56">
        <v>5.4</v>
      </c>
      <c r="AK363" s="456">
        <v>272.10000000000002</v>
      </c>
      <c r="AL363" s="318" t="s">
        <v>958</v>
      </c>
      <c r="AN363" s="417">
        <f t="shared" si="121"/>
        <v>221.09999999999997</v>
      </c>
      <c r="AO363" s="417">
        <f t="shared" si="122"/>
        <v>180.2</v>
      </c>
      <c r="AP363" s="318">
        <f t="shared" si="123"/>
        <v>275.52960191621668</v>
      </c>
      <c r="AQ363" s="318">
        <f t="shared" si="124"/>
        <v>235.55831789290988</v>
      </c>
    </row>
    <row r="364" spans="1:45" s="417" customFormat="1">
      <c r="A364" s="684"/>
      <c r="B364" s="313" t="s">
        <v>252</v>
      </c>
      <c r="C364" s="77" t="s">
        <v>492</v>
      </c>
      <c r="D364" s="314">
        <v>772</v>
      </c>
      <c r="E364" s="313" t="s">
        <v>15</v>
      </c>
      <c r="F364" s="49">
        <v>1</v>
      </c>
      <c r="G364" s="49"/>
      <c r="H364" s="49"/>
      <c r="I364" s="49">
        <v>0.25</v>
      </c>
      <c r="J364" s="49"/>
      <c r="K364" s="49"/>
      <c r="L364" s="50">
        <v>1</v>
      </c>
      <c r="M364" s="50"/>
      <c r="N364" s="50"/>
      <c r="O364" s="50">
        <v>0.25</v>
      </c>
      <c r="P364" s="310">
        <v>1</v>
      </c>
      <c r="Q364" s="310"/>
      <c r="R364" s="310"/>
      <c r="S364" s="310">
        <v>1</v>
      </c>
      <c r="T364" s="289" t="s">
        <v>429</v>
      </c>
      <c r="U364" s="289"/>
      <c r="V364" s="50"/>
      <c r="W364" s="345">
        <f>X364+Y364+Z364+AA364+AF364+AG364</f>
        <v>870.69999999999993</v>
      </c>
      <c r="X364" s="54">
        <v>379.2</v>
      </c>
      <c r="Y364" s="54">
        <v>108.6</v>
      </c>
      <c r="Z364" s="54">
        <v>147.30000000000001</v>
      </c>
      <c r="AA364" s="345">
        <v>215.20000000000002</v>
      </c>
      <c r="AB364" s="54">
        <v>0.9</v>
      </c>
      <c r="AC364" s="54">
        <v>202.3</v>
      </c>
      <c r="AD364" s="54">
        <v>0</v>
      </c>
      <c r="AE364" s="54">
        <v>12</v>
      </c>
      <c r="AF364" s="54"/>
      <c r="AG364" s="54">
        <v>20.399999999999999</v>
      </c>
      <c r="AH364" s="54">
        <v>15</v>
      </c>
      <c r="AI364" s="54"/>
      <c r="AJ364" s="54">
        <v>5.4</v>
      </c>
      <c r="AK364" s="345">
        <v>1131.3</v>
      </c>
      <c r="AL364" s="318"/>
      <c r="AN364" s="417">
        <f t="shared" si="121"/>
        <v>870.69999999999993</v>
      </c>
      <c r="AO364" s="417">
        <f t="shared" si="122"/>
        <v>635.09999999999991</v>
      </c>
      <c r="AP364" s="318">
        <f t="shared" si="123"/>
        <v>1085.0457909925369</v>
      </c>
      <c r="AQ364" s="318">
        <f t="shared" si="124"/>
        <v>830.20581406097153</v>
      </c>
    </row>
    <row r="365" spans="1:45" s="417" customFormat="1" ht="109.2">
      <c r="A365" s="684"/>
      <c r="B365" s="313" t="s">
        <v>312</v>
      </c>
      <c r="C365" s="77" t="s">
        <v>493</v>
      </c>
      <c r="D365" s="314">
        <v>251</v>
      </c>
      <c r="E365" s="313" t="s">
        <v>15</v>
      </c>
      <c r="F365" s="50">
        <v>1</v>
      </c>
      <c r="G365" s="49"/>
      <c r="H365" s="49"/>
      <c r="I365" s="49">
        <v>0.25</v>
      </c>
      <c r="J365" s="49"/>
      <c r="K365" s="49"/>
      <c r="L365" s="50">
        <v>1</v>
      </c>
      <c r="M365" s="50"/>
      <c r="N365" s="50"/>
      <c r="O365" s="50">
        <v>0.25</v>
      </c>
      <c r="P365" s="310">
        <v>1</v>
      </c>
      <c r="Q365" s="310"/>
      <c r="R365" s="310"/>
      <c r="S365" s="310"/>
      <c r="T365" s="289" t="s">
        <v>429</v>
      </c>
      <c r="U365" s="289"/>
      <c r="V365" s="50"/>
      <c r="W365" s="345">
        <f t="shared" ref="W365:W381" si="125">X365+Y365+Z365+AA365+AF365+AG365</f>
        <v>722.6</v>
      </c>
      <c r="X365" s="56">
        <v>317.3</v>
      </c>
      <c r="Y365" s="56"/>
      <c r="Z365" s="54">
        <v>95.8</v>
      </c>
      <c r="AA365" s="345">
        <v>293.5</v>
      </c>
      <c r="AB365" s="56">
        <v>0.9</v>
      </c>
      <c r="AC365" s="56">
        <v>280.60000000000002</v>
      </c>
      <c r="AD365" s="56">
        <v>0</v>
      </c>
      <c r="AE365" s="56">
        <v>12</v>
      </c>
      <c r="AF365" s="56"/>
      <c r="AG365" s="54">
        <v>16</v>
      </c>
      <c r="AH365" s="56">
        <v>12</v>
      </c>
      <c r="AI365" s="56"/>
      <c r="AJ365" s="56">
        <v>4</v>
      </c>
      <c r="AK365" s="456">
        <v>969.6</v>
      </c>
      <c r="AL365" s="318"/>
      <c r="AN365" s="417">
        <f t="shared" si="121"/>
        <v>722.6</v>
      </c>
      <c r="AO365" s="417">
        <f t="shared" si="122"/>
        <v>413.1</v>
      </c>
      <c r="AP365" s="318">
        <f t="shared" si="123"/>
        <v>900.48706623545104</v>
      </c>
      <c r="AQ365" s="318">
        <f t="shared" si="124"/>
        <v>540.00633252808598</v>
      </c>
    </row>
    <row r="366" spans="1:45" s="417" customFormat="1" ht="31.2">
      <c r="A366" s="684"/>
      <c r="B366" s="313" t="s">
        <v>313</v>
      </c>
      <c r="C366" s="77" t="s">
        <v>494</v>
      </c>
      <c r="D366" s="314">
        <v>51</v>
      </c>
      <c r="E366" s="313" t="s">
        <v>15</v>
      </c>
      <c r="F366" s="50">
        <v>1</v>
      </c>
      <c r="G366" s="49"/>
      <c r="H366" s="49"/>
      <c r="I366" s="49">
        <v>0.25</v>
      </c>
      <c r="J366" s="49"/>
      <c r="K366" s="49"/>
      <c r="L366" s="50">
        <v>1</v>
      </c>
      <c r="M366" s="50"/>
      <c r="N366" s="50"/>
      <c r="O366" s="50">
        <v>0.25</v>
      </c>
      <c r="P366" s="310">
        <v>1</v>
      </c>
      <c r="Q366" s="310"/>
      <c r="R366" s="310"/>
      <c r="S366" s="310"/>
      <c r="T366" s="289" t="s">
        <v>429</v>
      </c>
      <c r="U366" s="289"/>
      <c r="V366" s="50"/>
      <c r="W366" s="345">
        <f t="shared" si="125"/>
        <v>518.9</v>
      </c>
      <c r="X366" s="56">
        <v>349.3</v>
      </c>
      <c r="Y366" s="56"/>
      <c r="Z366" s="54">
        <v>105.5</v>
      </c>
      <c r="AA366" s="345">
        <v>50.7</v>
      </c>
      <c r="AB366" s="56">
        <v>0.6</v>
      </c>
      <c r="AC366" s="56">
        <v>39.6</v>
      </c>
      <c r="AD366" s="56">
        <v>0</v>
      </c>
      <c r="AE366" s="56">
        <v>10.5</v>
      </c>
      <c r="AF366" s="56"/>
      <c r="AG366" s="54">
        <v>13.399999999999999</v>
      </c>
      <c r="AH366" s="56">
        <v>4.2</v>
      </c>
      <c r="AI366" s="56"/>
      <c r="AJ366" s="56">
        <v>9.1999999999999993</v>
      </c>
      <c r="AK366" s="456">
        <v>756.6</v>
      </c>
      <c r="AL366" s="318"/>
      <c r="AN366" s="417">
        <f t="shared" si="121"/>
        <v>518.9</v>
      </c>
      <c r="AO366" s="417">
        <f t="shared" si="122"/>
        <v>454.8</v>
      </c>
      <c r="AP366" s="318">
        <f t="shared" si="123"/>
        <v>646.64093366949282</v>
      </c>
      <c r="AQ366" s="318">
        <f t="shared" si="124"/>
        <v>594.51677568088485</v>
      </c>
    </row>
    <row r="367" spans="1:45" s="425" customFormat="1" ht="46.8">
      <c r="A367" s="684"/>
      <c r="B367" s="58" t="s">
        <v>314</v>
      </c>
      <c r="C367" s="78" t="s">
        <v>495</v>
      </c>
      <c r="D367" s="59">
        <v>224</v>
      </c>
      <c r="E367" s="58" t="s">
        <v>15</v>
      </c>
      <c r="F367" s="60">
        <v>1</v>
      </c>
      <c r="G367" s="62"/>
      <c r="H367" s="62"/>
      <c r="I367" s="62">
        <v>0.25</v>
      </c>
      <c r="J367" s="62"/>
      <c r="K367" s="62"/>
      <c r="L367" s="60"/>
      <c r="M367" s="60"/>
      <c r="N367" s="60"/>
      <c r="O367" s="60"/>
      <c r="P367" s="37"/>
      <c r="Q367" s="37"/>
      <c r="R367" s="37"/>
      <c r="S367" s="37"/>
      <c r="T367" s="292"/>
      <c r="U367" s="292"/>
      <c r="V367" s="60"/>
      <c r="W367" s="424">
        <f t="shared" si="125"/>
        <v>378.9</v>
      </c>
      <c r="X367" s="60">
        <v>247.9</v>
      </c>
      <c r="Y367" s="60"/>
      <c r="Z367" s="62">
        <v>74.900000000000006</v>
      </c>
      <c r="AA367" s="424">
        <v>42.2</v>
      </c>
      <c r="AB367" s="60">
        <v>0.6</v>
      </c>
      <c r="AC367" s="60">
        <v>32.6</v>
      </c>
      <c r="AD367" s="60">
        <v>0</v>
      </c>
      <c r="AE367" s="60">
        <v>9</v>
      </c>
      <c r="AF367" s="60"/>
      <c r="AG367" s="62">
        <v>13.899999999999999</v>
      </c>
      <c r="AH367" s="60">
        <v>6.1</v>
      </c>
      <c r="AI367" s="60"/>
      <c r="AJ367" s="60">
        <v>7.8</v>
      </c>
      <c r="AK367" s="469">
        <v>115</v>
      </c>
      <c r="AL367" s="428" t="s">
        <v>959</v>
      </c>
      <c r="AN367" s="425">
        <f t="shared" si="121"/>
        <v>378.9</v>
      </c>
      <c r="AO367" s="425">
        <f t="shared" si="122"/>
        <v>322.8</v>
      </c>
      <c r="AP367" s="428">
        <f t="shared" si="123"/>
        <v>472.17623774787205</v>
      </c>
      <c r="AQ367" s="428">
        <f t="shared" si="124"/>
        <v>421.96573260727706</v>
      </c>
    </row>
    <row r="368" spans="1:45" s="420" customFormat="1">
      <c r="A368" s="601">
        <v>11</v>
      </c>
      <c r="B368" s="12" t="s">
        <v>10</v>
      </c>
      <c r="C368" s="12"/>
      <c r="D368" s="3"/>
      <c r="E368" s="12"/>
      <c r="F368" s="418">
        <f>SUM(F356:F367)</f>
        <v>10.5</v>
      </c>
      <c r="G368" s="418">
        <f t="shared" ref="G368:AK368" si="126">SUM(G356:G367)</f>
        <v>1</v>
      </c>
      <c r="H368" s="418">
        <f t="shared" si="126"/>
        <v>0</v>
      </c>
      <c r="I368" s="418">
        <f t="shared" si="126"/>
        <v>3</v>
      </c>
      <c r="J368" s="418">
        <f t="shared" si="126"/>
        <v>0</v>
      </c>
      <c r="K368" s="418">
        <f t="shared" si="126"/>
        <v>0</v>
      </c>
      <c r="L368" s="418">
        <f t="shared" si="126"/>
        <v>8.25</v>
      </c>
      <c r="M368" s="418">
        <f t="shared" si="126"/>
        <v>1</v>
      </c>
      <c r="N368" s="418">
        <f t="shared" si="126"/>
        <v>0</v>
      </c>
      <c r="O368" s="418">
        <f t="shared" si="126"/>
        <v>2.5</v>
      </c>
      <c r="P368" s="419">
        <f t="shared" si="126"/>
        <v>8</v>
      </c>
      <c r="Q368" s="419">
        <f t="shared" si="126"/>
        <v>1</v>
      </c>
      <c r="R368" s="419">
        <f t="shared" si="126"/>
        <v>0</v>
      </c>
      <c r="S368" s="419">
        <f t="shared" si="126"/>
        <v>4</v>
      </c>
      <c r="T368" s="419">
        <f t="shared" si="126"/>
        <v>0</v>
      </c>
      <c r="U368" s="419">
        <f t="shared" si="126"/>
        <v>0</v>
      </c>
      <c r="V368" s="419">
        <f t="shared" si="126"/>
        <v>0</v>
      </c>
      <c r="W368" s="418">
        <f t="shared" si="126"/>
        <v>6615.0346</v>
      </c>
      <c r="X368" s="418">
        <f t="shared" si="126"/>
        <v>3698.2000000000003</v>
      </c>
      <c r="Y368" s="418">
        <f t="shared" si="126"/>
        <v>421.4</v>
      </c>
      <c r="Z368" s="418">
        <f t="shared" si="126"/>
        <v>1244.1346000000001</v>
      </c>
      <c r="AA368" s="418">
        <f t="shared" si="126"/>
        <v>1045.3</v>
      </c>
      <c r="AB368" s="418">
        <f t="shared" si="126"/>
        <v>8.6000000000000014</v>
      </c>
      <c r="AC368" s="418">
        <f t="shared" si="126"/>
        <v>928.7</v>
      </c>
      <c r="AD368" s="418">
        <f t="shared" si="126"/>
        <v>0</v>
      </c>
      <c r="AE368" s="418">
        <f t="shared" si="126"/>
        <v>108</v>
      </c>
      <c r="AF368" s="418">
        <f t="shared" si="126"/>
        <v>0</v>
      </c>
      <c r="AG368" s="418">
        <f t="shared" si="126"/>
        <v>206</v>
      </c>
      <c r="AH368" s="418">
        <f t="shared" si="126"/>
        <v>124</v>
      </c>
      <c r="AI368" s="418">
        <f t="shared" si="126"/>
        <v>0</v>
      </c>
      <c r="AJ368" s="418">
        <f t="shared" si="126"/>
        <v>82</v>
      </c>
      <c r="AK368" s="418">
        <f t="shared" si="126"/>
        <v>8138.4000000000015</v>
      </c>
      <c r="AL368" s="418"/>
      <c r="AN368" s="418">
        <f>SUM(AN356:AN367)</f>
        <v>6615.0346</v>
      </c>
      <c r="AO368" s="418">
        <f>SUM(AO356:AO367)</f>
        <v>5363.7345999999998</v>
      </c>
      <c r="AP368" s="418">
        <f>'[1]Троснянская ЦРБ'!$K$90</f>
        <v>8243.5</v>
      </c>
      <c r="AQ368" s="418">
        <f>'[1]Троснянская ЦРБ'!$K$11</f>
        <v>7011.5</v>
      </c>
      <c r="AR368" s="420">
        <f>AP368-AP356-AP357-AP358-AP359-AP360-AP361-AP362-AP363-AP364-AP365-AP366-AP367</f>
        <v>0</v>
      </c>
      <c r="AS368" s="420">
        <f>AQ368-AQ356-AQ357-AQ358-AQ359-AQ360-AQ361-AQ362-AQ363-AQ364-AQ365-AQ366-AQ367</f>
        <v>-1.4210854715202004E-12</v>
      </c>
    </row>
    <row r="369" spans="1:45" s="417" customFormat="1" ht="31.2">
      <c r="A369" s="685" t="s">
        <v>315</v>
      </c>
      <c r="B369" s="313" t="s">
        <v>316</v>
      </c>
      <c r="C369" s="314" t="s">
        <v>794</v>
      </c>
      <c r="D369" s="545">
        <v>318</v>
      </c>
      <c r="E369" s="536" t="s">
        <v>15</v>
      </c>
      <c r="F369" s="412">
        <v>1</v>
      </c>
      <c r="G369" s="412"/>
      <c r="H369" s="412"/>
      <c r="I369" s="404">
        <v>0.5</v>
      </c>
      <c r="J369" s="404"/>
      <c r="K369" s="404"/>
      <c r="L369" s="412">
        <v>1</v>
      </c>
      <c r="M369" s="412"/>
      <c r="N369" s="412"/>
      <c r="O369" s="404">
        <v>0.5</v>
      </c>
      <c r="P369" s="412">
        <v>1</v>
      </c>
      <c r="Q369" s="407"/>
      <c r="R369" s="407"/>
      <c r="S369" s="407">
        <v>1</v>
      </c>
      <c r="T369" s="407" t="s">
        <v>429</v>
      </c>
      <c r="U369" s="407"/>
      <c r="V369" s="407"/>
      <c r="W369" s="345">
        <f t="shared" si="125"/>
        <v>606.28450399999997</v>
      </c>
      <c r="X369" s="410">
        <v>306</v>
      </c>
      <c r="Y369" s="410">
        <v>97.451999999999998</v>
      </c>
      <c r="Z369" s="410">
        <v>121.84250399999999</v>
      </c>
      <c r="AA369" s="409">
        <v>74.489999999999995</v>
      </c>
      <c r="AB369" s="405">
        <v>7.03</v>
      </c>
      <c r="AC369" s="405">
        <v>62.86</v>
      </c>
      <c r="AD369" s="405"/>
      <c r="AE369" s="405">
        <v>4.5999999999999996</v>
      </c>
      <c r="AF369" s="405"/>
      <c r="AG369" s="409">
        <v>6.5</v>
      </c>
      <c r="AH369" s="405">
        <v>6.5</v>
      </c>
      <c r="AI369" s="405"/>
      <c r="AJ369" s="405"/>
      <c r="AK369" s="343">
        <v>863.4</v>
      </c>
      <c r="AL369" s="408"/>
      <c r="AN369" s="417">
        <f t="shared" ref="AN369:AN381" si="127">W369</f>
        <v>606.28450399999997</v>
      </c>
      <c r="AO369" s="417">
        <f t="shared" ref="AO369:AO381" si="128">X369+Y369+Z369</f>
        <v>525.29450399999996</v>
      </c>
      <c r="AP369" s="318">
        <f t="shared" ref="AP369:AP381" si="129">$AP$382*(AN369/$AN$382)</f>
        <v>772.85499177768759</v>
      </c>
      <c r="AQ369" s="318">
        <f t="shared" ref="AQ369:AQ381" si="130">$AQ$382*(AO369/$AO$382)</f>
        <v>649.60903598905372</v>
      </c>
    </row>
    <row r="370" spans="1:45" s="417" customFormat="1" ht="78">
      <c r="A370" s="686"/>
      <c r="B370" s="313" t="s">
        <v>317</v>
      </c>
      <c r="C370" s="314" t="s">
        <v>795</v>
      </c>
      <c r="D370" s="545">
        <v>300</v>
      </c>
      <c r="E370" s="536" t="s">
        <v>15</v>
      </c>
      <c r="F370" s="412">
        <v>1</v>
      </c>
      <c r="G370" s="412"/>
      <c r="H370" s="412"/>
      <c r="I370" s="404">
        <v>0.25</v>
      </c>
      <c r="J370" s="404"/>
      <c r="K370" s="404"/>
      <c r="L370" s="412">
        <v>1</v>
      </c>
      <c r="M370" s="412"/>
      <c r="N370" s="412"/>
      <c r="O370" s="404">
        <v>0.25</v>
      </c>
      <c r="P370" s="412">
        <v>1</v>
      </c>
      <c r="Q370" s="407"/>
      <c r="R370" s="407"/>
      <c r="S370" s="407">
        <v>1</v>
      </c>
      <c r="T370" s="407" t="s">
        <v>429</v>
      </c>
      <c r="U370" s="407"/>
      <c r="V370" s="407"/>
      <c r="W370" s="345">
        <f t="shared" si="125"/>
        <v>540.42235600000004</v>
      </c>
      <c r="X370" s="410">
        <v>286.75200000000001</v>
      </c>
      <c r="Y370" s="410">
        <v>48.725999999999999</v>
      </c>
      <c r="Z370" s="410">
        <v>101.314356</v>
      </c>
      <c r="AA370" s="409">
        <v>97.13</v>
      </c>
      <c r="AB370" s="405">
        <v>7.03</v>
      </c>
      <c r="AC370" s="405">
        <v>85.5</v>
      </c>
      <c r="AD370" s="405"/>
      <c r="AE370" s="405">
        <v>4.5999999999999996</v>
      </c>
      <c r="AF370" s="405"/>
      <c r="AG370" s="409">
        <v>6.5</v>
      </c>
      <c r="AH370" s="405">
        <v>6.5</v>
      </c>
      <c r="AI370" s="405"/>
      <c r="AJ370" s="405"/>
      <c r="AK370" s="343">
        <v>810.84</v>
      </c>
      <c r="AL370" s="408"/>
      <c r="AN370" s="417">
        <f t="shared" si="127"/>
        <v>540.42235600000004</v>
      </c>
      <c r="AO370" s="417">
        <f t="shared" si="128"/>
        <v>436.79235600000004</v>
      </c>
      <c r="AP370" s="318">
        <f t="shared" si="129"/>
        <v>688.8978899300032</v>
      </c>
      <c r="AQ370" s="318">
        <f t="shared" si="130"/>
        <v>540.16225021944558</v>
      </c>
    </row>
    <row r="371" spans="1:45" s="417" customFormat="1" ht="31.2">
      <c r="A371" s="686"/>
      <c r="B371" s="313" t="s">
        <v>318</v>
      </c>
      <c r="C371" s="314" t="s">
        <v>796</v>
      </c>
      <c r="D371" s="351">
        <v>273</v>
      </c>
      <c r="E371" s="536" t="s">
        <v>15</v>
      </c>
      <c r="F371" s="412">
        <v>1</v>
      </c>
      <c r="G371" s="412"/>
      <c r="H371" s="412"/>
      <c r="I371" s="404">
        <v>0.5</v>
      </c>
      <c r="J371" s="404"/>
      <c r="K371" s="404"/>
      <c r="L371" s="412">
        <v>1</v>
      </c>
      <c r="M371" s="412"/>
      <c r="N371" s="412"/>
      <c r="O371" s="404">
        <v>0.25</v>
      </c>
      <c r="P371" s="412">
        <v>1</v>
      </c>
      <c r="Q371" s="407"/>
      <c r="R371" s="407"/>
      <c r="S371" s="407">
        <v>1</v>
      </c>
      <c r="T371" s="407" t="s">
        <v>429</v>
      </c>
      <c r="U371" s="407"/>
      <c r="V371" s="407"/>
      <c r="W371" s="345">
        <f t="shared" si="125"/>
        <v>592.18504399999995</v>
      </c>
      <c r="X371" s="410">
        <v>344.49599999999998</v>
      </c>
      <c r="Y371" s="410">
        <v>48.725999999999999</v>
      </c>
      <c r="Z371" s="410">
        <v>118.75304399999999</v>
      </c>
      <c r="AA371" s="409">
        <v>73.709999999999994</v>
      </c>
      <c r="AB371" s="405">
        <v>7.03</v>
      </c>
      <c r="AC371" s="405">
        <v>62.08</v>
      </c>
      <c r="AD371" s="405"/>
      <c r="AE371" s="405">
        <v>4.5999999999999996</v>
      </c>
      <c r="AF371" s="405"/>
      <c r="AG371" s="409">
        <v>6.5</v>
      </c>
      <c r="AH371" s="405">
        <v>6.5</v>
      </c>
      <c r="AI371" s="405"/>
      <c r="AJ371" s="405"/>
      <c r="AK371" s="343">
        <v>787.44</v>
      </c>
      <c r="AL371" s="408"/>
      <c r="AN371" s="417">
        <f t="shared" si="127"/>
        <v>592.18504399999995</v>
      </c>
      <c r="AO371" s="417">
        <f t="shared" si="128"/>
        <v>511.97504399999997</v>
      </c>
      <c r="AP371" s="318">
        <f t="shared" si="129"/>
        <v>754.88184885472435</v>
      </c>
      <c r="AQ371" s="318">
        <f t="shared" si="130"/>
        <v>633.13743481179336</v>
      </c>
    </row>
    <row r="372" spans="1:45" s="417" customFormat="1" ht="78">
      <c r="A372" s="686"/>
      <c r="B372" s="313" t="s">
        <v>319</v>
      </c>
      <c r="C372" s="314" t="s">
        <v>797</v>
      </c>
      <c r="D372" s="351">
        <v>412</v>
      </c>
      <c r="E372" s="536" t="s">
        <v>15</v>
      </c>
      <c r="F372" s="412">
        <v>1</v>
      </c>
      <c r="G372" s="412"/>
      <c r="H372" s="412"/>
      <c r="I372" s="404">
        <v>0.25</v>
      </c>
      <c r="J372" s="404"/>
      <c r="K372" s="404"/>
      <c r="L372" s="412">
        <v>1</v>
      </c>
      <c r="M372" s="412"/>
      <c r="N372" s="412"/>
      <c r="O372" s="404">
        <v>0.25</v>
      </c>
      <c r="P372" s="412">
        <v>1</v>
      </c>
      <c r="Q372" s="407"/>
      <c r="R372" s="407"/>
      <c r="S372" s="407">
        <v>0</v>
      </c>
      <c r="T372" s="407" t="s">
        <v>429</v>
      </c>
      <c r="U372" s="407"/>
      <c r="V372" s="407"/>
      <c r="W372" s="345">
        <f t="shared" si="125"/>
        <v>658.83504399999993</v>
      </c>
      <c r="X372" s="410">
        <v>344.49599999999998</v>
      </c>
      <c r="Y372" s="410">
        <v>48.725999999999999</v>
      </c>
      <c r="Z372" s="410">
        <v>118.75304399999999</v>
      </c>
      <c r="AA372" s="409">
        <v>140.35999999999999</v>
      </c>
      <c r="AB372" s="405">
        <v>7.03</v>
      </c>
      <c r="AC372" s="405">
        <v>128.72999999999999</v>
      </c>
      <c r="AD372" s="405"/>
      <c r="AE372" s="405">
        <v>4.5999999999999996</v>
      </c>
      <c r="AF372" s="405"/>
      <c r="AG372" s="409">
        <v>6.5</v>
      </c>
      <c r="AH372" s="405">
        <v>6.5</v>
      </c>
      <c r="AI372" s="405"/>
      <c r="AJ372" s="405"/>
      <c r="AK372" s="343">
        <v>854.14</v>
      </c>
      <c r="AL372" s="408"/>
      <c r="AN372" s="417">
        <f t="shared" si="127"/>
        <v>658.83504399999993</v>
      </c>
      <c r="AO372" s="417">
        <f t="shared" si="128"/>
        <v>511.97504399999997</v>
      </c>
      <c r="AP372" s="318">
        <f t="shared" si="129"/>
        <v>839.84325700904344</v>
      </c>
      <c r="AQ372" s="318">
        <f t="shared" si="130"/>
        <v>633.13743481179336</v>
      </c>
    </row>
    <row r="373" spans="1:45" s="417" customFormat="1" ht="78">
      <c r="A373" s="686"/>
      <c r="B373" s="313" t="s">
        <v>320</v>
      </c>
      <c r="C373" s="314" t="s">
        <v>798</v>
      </c>
      <c r="D373" s="351">
        <v>387</v>
      </c>
      <c r="E373" s="536" t="s">
        <v>15</v>
      </c>
      <c r="F373" s="412">
        <v>1</v>
      </c>
      <c r="G373" s="412"/>
      <c r="H373" s="412"/>
      <c r="I373" s="404">
        <v>0.25</v>
      </c>
      <c r="J373" s="404"/>
      <c r="K373" s="404"/>
      <c r="L373" s="412">
        <v>1</v>
      </c>
      <c r="M373" s="412"/>
      <c r="N373" s="412"/>
      <c r="O373" s="404">
        <v>0.25</v>
      </c>
      <c r="P373" s="412">
        <v>1</v>
      </c>
      <c r="Q373" s="407"/>
      <c r="R373" s="407"/>
      <c r="S373" s="407">
        <v>1</v>
      </c>
      <c r="T373" s="407" t="s">
        <v>429</v>
      </c>
      <c r="U373" s="407"/>
      <c r="V373" s="407"/>
      <c r="W373" s="345">
        <f t="shared" si="125"/>
        <v>596.83504399999993</v>
      </c>
      <c r="X373" s="410">
        <v>344.49599999999998</v>
      </c>
      <c r="Y373" s="410">
        <v>48.725999999999999</v>
      </c>
      <c r="Z373" s="410">
        <v>118.75304399999999</v>
      </c>
      <c r="AA373" s="409">
        <v>78.36</v>
      </c>
      <c r="AB373" s="405">
        <v>7.03</v>
      </c>
      <c r="AC373" s="405">
        <v>66.73</v>
      </c>
      <c r="AD373" s="405"/>
      <c r="AE373" s="405">
        <v>4.5999999999999996</v>
      </c>
      <c r="AF373" s="405"/>
      <c r="AG373" s="409">
        <v>6.5</v>
      </c>
      <c r="AH373" s="405">
        <v>6.5</v>
      </c>
      <c r="AI373" s="405"/>
      <c r="AJ373" s="405"/>
      <c r="AK373" s="343">
        <v>792.14</v>
      </c>
      <c r="AL373" s="408"/>
      <c r="AN373" s="417">
        <f t="shared" si="127"/>
        <v>596.83504399999993</v>
      </c>
      <c r="AO373" s="417">
        <f t="shared" si="128"/>
        <v>511.97504399999997</v>
      </c>
      <c r="AP373" s="318">
        <f t="shared" si="129"/>
        <v>760.80938895851409</v>
      </c>
      <c r="AQ373" s="318">
        <f t="shared" si="130"/>
        <v>633.13743481179336</v>
      </c>
    </row>
    <row r="374" spans="1:45" s="417" customFormat="1" ht="78">
      <c r="A374" s="686"/>
      <c r="B374" s="313" t="s">
        <v>321</v>
      </c>
      <c r="C374" s="314" t="s">
        <v>799</v>
      </c>
      <c r="D374" s="351">
        <v>510</v>
      </c>
      <c r="E374" s="536" t="s">
        <v>15</v>
      </c>
      <c r="F374" s="412">
        <v>1</v>
      </c>
      <c r="G374" s="412"/>
      <c r="H374" s="412"/>
      <c r="I374" s="404">
        <v>0.25</v>
      </c>
      <c r="J374" s="404"/>
      <c r="K374" s="404"/>
      <c r="L374" s="412">
        <v>1</v>
      </c>
      <c r="M374" s="412"/>
      <c r="N374" s="412"/>
      <c r="O374" s="404">
        <v>0.25</v>
      </c>
      <c r="P374" s="412">
        <v>1</v>
      </c>
      <c r="Q374" s="407"/>
      <c r="R374" s="407"/>
      <c r="S374" s="407">
        <v>0</v>
      </c>
      <c r="T374" s="407" t="s">
        <v>429</v>
      </c>
      <c r="U374" s="407"/>
      <c r="V374" s="407"/>
      <c r="W374" s="345">
        <f t="shared" si="125"/>
        <v>585.36504400000001</v>
      </c>
      <c r="X374" s="410">
        <v>344.49599999999998</v>
      </c>
      <c r="Y374" s="410">
        <v>48.725999999999999</v>
      </c>
      <c r="Z374" s="410">
        <v>118.75304399999999</v>
      </c>
      <c r="AA374" s="409">
        <v>66.89</v>
      </c>
      <c r="AB374" s="405">
        <v>7.03</v>
      </c>
      <c r="AC374" s="405">
        <v>55.26</v>
      </c>
      <c r="AD374" s="405"/>
      <c r="AE374" s="405">
        <v>4.5999999999999996</v>
      </c>
      <c r="AF374" s="405"/>
      <c r="AG374" s="409">
        <v>6.5</v>
      </c>
      <c r="AH374" s="405">
        <v>6.5</v>
      </c>
      <c r="AI374" s="405"/>
      <c r="AJ374" s="405"/>
      <c r="AK374" s="343">
        <v>780.64</v>
      </c>
      <c r="AL374" s="408"/>
      <c r="AN374" s="417">
        <f t="shared" si="127"/>
        <v>585.36504400000001</v>
      </c>
      <c r="AO374" s="417">
        <f t="shared" si="128"/>
        <v>511.97504399999997</v>
      </c>
      <c r="AP374" s="318">
        <f t="shared" si="129"/>
        <v>746.18812336916619</v>
      </c>
      <c r="AQ374" s="318">
        <f t="shared" si="130"/>
        <v>633.13743481179336</v>
      </c>
    </row>
    <row r="375" spans="1:45" s="417" customFormat="1" ht="31.2">
      <c r="A375" s="686"/>
      <c r="B375" s="313" t="s">
        <v>322</v>
      </c>
      <c r="C375" s="314" t="s">
        <v>800</v>
      </c>
      <c r="D375" s="351">
        <v>217</v>
      </c>
      <c r="E375" s="536" t="s">
        <v>15</v>
      </c>
      <c r="F375" s="412">
        <v>1</v>
      </c>
      <c r="G375" s="412"/>
      <c r="H375" s="412"/>
      <c r="I375" s="404">
        <v>0.25</v>
      </c>
      <c r="J375" s="404"/>
      <c r="K375" s="404"/>
      <c r="L375" s="412">
        <v>1</v>
      </c>
      <c r="M375" s="412"/>
      <c r="N375" s="412"/>
      <c r="O375" s="404">
        <v>0.25</v>
      </c>
      <c r="P375" s="412">
        <v>1</v>
      </c>
      <c r="Q375" s="407"/>
      <c r="R375" s="407"/>
      <c r="S375" s="407">
        <v>1</v>
      </c>
      <c r="T375" s="407" t="s">
        <v>429</v>
      </c>
      <c r="U375" s="407"/>
      <c r="V375" s="407"/>
      <c r="W375" s="345">
        <f t="shared" si="125"/>
        <v>607.505044</v>
      </c>
      <c r="X375" s="410">
        <v>344.49599999999998</v>
      </c>
      <c r="Y375" s="410">
        <v>48.725999999999999</v>
      </c>
      <c r="Z375" s="410">
        <v>118.75304399999999</v>
      </c>
      <c r="AA375" s="409">
        <v>89.03</v>
      </c>
      <c r="AB375" s="405">
        <v>7.03</v>
      </c>
      <c r="AC375" s="405">
        <v>77.400000000000006</v>
      </c>
      <c r="AD375" s="405"/>
      <c r="AE375" s="405">
        <v>4.5999999999999996</v>
      </c>
      <c r="AF375" s="405"/>
      <c r="AG375" s="409">
        <v>6.5</v>
      </c>
      <c r="AH375" s="405">
        <v>6.5</v>
      </c>
      <c r="AI375" s="405"/>
      <c r="AJ375" s="405"/>
      <c r="AK375" s="343">
        <v>802.74</v>
      </c>
      <c r="AL375" s="408"/>
      <c r="AN375" s="417">
        <f t="shared" si="127"/>
        <v>607.505044</v>
      </c>
      <c r="AO375" s="417">
        <f t="shared" si="128"/>
        <v>511.97504399999997</v>
      </c>
      <c r="AP375" s="318">
        <f t="shared" si="129"/>
        <v>774.4108627020488</v>
      </c>
      <c r="AQ375" s="318">
        <f t="shared" si="130"/>
        <v>633.13743481179336</v>
      </c>
    </row>
    <row r="376" spans="1:45" s="417" customFormat="1" ht="62.4">
      <c r="A376" s="686"/>
      <c r="B376" s="313" t="s">
        <v>323</v>
      </c>
      <c r="C376" s="314" t="s">
        <v>801</v>
      </c>
      <c r="D376" s="351">
        <v>286</v>
      </c>
      <c r="E376" s="536" t="s">
        <v>15</v>
      </c>
      <c r="F376" s="412">
        <v>1</v>
      </c>
      <c r="G376" s="412"/>
      <c r="H376" s="412"/>
      <c r="I376" s="404">
        <v>0.25</v>
      </c>
      <c r="J376" s="404"/>
      <c r="K376" s="404"/>
      <c r="L376" s="412">
        <v>1</v>
      </c>
      <c r="M376" s="412"/>
      <c r="N376" s="412"/>
      <c r="O376" s="404">
        <v>0.25</v>
      </c>
      <c r="P376" s="412">
        <v>1</v>
      </c>
      <c r="Q376" s="407"/>
      <c r="R376" s="407"/>
      <c r="S376" s="407">
        <v>1</v>
      </c>
      <c r="T376" s="407" t="s">
        <v>429</v>
      </c>
      <c r="U376" s="407"/>
      <c r="V376" s="407"/>
      <c r="W376" s="345">
        <f t="shared" si="125"/>
        <v>559.505044</v>
      </c>
      <c r="X376" s="410">
        <v>344.49599999999998</v>
      </c>
      <c r="Y376" s="410">
        <v>48.725999999999999</v>
      </c>
      <c r="Z376" s="410">
        <v>118.75304399999999</v>
      </c>
      <c r="AA376" s="409">
        <v>41.03</v>
      </c>
      <c r="AB376" s="405">
        <v>7.03</v>
      </c>
      <c r="AC376" s="405">
        <v>29.4</v>
      </c>
      <c r="AD376" s="405"/>
      <c r="AE376" s="405">
        <v>4.5999999999999996</v>
      </c>
      <c r="AF376" s="405"/>
      <c r="AG376" s="409">
        <v>6.5</v>
      </c>
      <c r="AH376" s="405">
        <v>6.5</v>
      </c>
      <c r="AI376" s="405"/>
      <c r="AJ376" s="405"/>
      <c r="AK376" s="343">
        <v>754.74</v>
      </c>
      <c r="AL376" s="408"/>
      <c r="AN376" s="417">
        <f t="shared" si="127"/>
        <v>559.505044</v>
      </c>
      <c r="AO376" s="417">
        <f t="shared" si="128"/>
        <v>511.97504399999997</v>
      </c>
      <c r="AP376" s="318">
        <f t="shared" si="129"/>
        <v>713.22335195325184</v>
      </c>
      <c r="AQ376" s="318">
        <f t="shared" si="130"/>
        <v>633.13743481179336</v>
      </c>
    </row>
    <row r="377" spans="1:45" s="417" customFormat="1" ht="31.2">
      <c r="A377" s="686"/>
      <c r="B377" s="313" t="s">
        <v>128</v>
      </c>
      <c r="C377" s="314" t="s">
        <v>802</v>
      </c>
      <c r="D377" s="351">
        <v>135</v>
      </c>
      <c r="E377" s="536" t="s">
        <v>15</v>
      </c>
      <c r="F377" s="412">
        <v>1</v>
      </c>
      <c r="G377" s="412"/>
      <c r="H377" s="412"/>
      <c r="I377" s="404">
        <v>0.25</v>
      </c>
      <c r="J377" s="404"/>
      <c r="K377" s="404"/>
      <c r="L377" s="412">
        <v>1</v>
      </c>
      <c r="M377" s="412"/>
      <c r="N377" s="412"/>
      <c r="O377" s="404">
        <v>0.25</v>
      </c>
      <c r="P377" s="412">
        <v>1</v>
      </c>
      <c r="Q377" s="407"/>
      <c r="R377" s="407"/>
      <c r="S377" s="407">
        <v>1</v>
      </c>
      <c r="T377" s="407" t="s">
        <v>429</v>
      </c>
      <c r="U377" s="407"/>
      <c r="V377" s="407"/>
      <c r="W377" s="345">
        <f t="shared" si="125"/>
        <v>573.906476</v>
      </c>
      <c r="X377" s="410">
        <v>259.81200000000001</v>
      </c>
      <c r="Y377" s="410">
        <v>48.725999999999999</v>
      </c>
      <c r="Z377" s="410">
        <v>93.178476000000003</v>
      </c>
      <c r="AA377" s="409">
        <v>165.69</v>
      </c>
      <c r="AB377" s="405">
        <v>7.03</v>
      </c>
      <c r="AC377" s="405">
        <v>154.06</v>
      </c>
      <c r="AD377" s="405"/>
      <c r="AE377" s="405">
        <v>4.5999999999999996</v>
      </c>
      <c r="AF377" s="405"/>
      <c r="AG377" s="409">
        <v>6.5</v>
      </c>
      <c r="AH377" s="405">
        <v>6.5</v>
      </c>
      <c r="AI377" s="405"/>
      <c r="AJ377" s="405"/>
      <c r="AK377" s="343">
        <v>879.44</v>
      </c>
      <c r="AL377" s="408"/>
      <c r="AN377" s="417">
        <f t="shared" si="127"/>
        <v>573.906476</v>
      </c>
      <c r="AO377" s="417">
        <f t="shared" si="128"/>
        <v>401.716476</v>
      </c>
      <c r="AP377" s="318">
        <f t="shared" si="129"/>
        <v>731.58143060529494</v>
      </c>
      <c r="AQ377" s="318">
        <f t="shared" si="130"/>
        <v>496.78542365880122</v>
      </c>
    </row>
    <row r="378" spans="1:45" s="417" customFormat="1">
      <c r="A378" s="686"/>
      <c r="B378" s="313" t="s">
        <v>324</v>
      </c>
      <c r="C378" s="314" t="s">
        <v>803</v>
      </c>
      <c r="D378" s="351">
        <v>174</v>
      </c>
      <c r="E378" s="536" t="s">
        <v>15</v>
      </c>
      <c r="F378" s="412">
        <v>1</v>
      </c>
      <c r="G378" s="412"/>
      <c r="H378" s="412"/>
      <c r="I378" s="404">
        <v>0.25</v>
      </c>
      <c r="J378" s="404"/>
      <c r="K378" s="404"/>
      <c r="L378" s="412">
        <v>1</v>
      </c>
      <c r="M378" s="412"/>
      <c r="N378" s="412"/>
      <c r="O378" s="404">
        <v>0.25</v>
      </c>
      <c r="P378" s="412">
        <v>1</v>
      </c>
      <c r="Q378" s="407"/>
      <c r="R378" s="407"/>
      <c r="S378" s="407">
        <v>1</v>
      </c>
      <c r="T378" s="407" t="s">
        <v>429</v>
      </c>
      <c r="U378" s="407"/>
      <c r="V378" s="407"/>
      <c r="W378" s="345">
        <f t="shared" si="125"/>
        <v>556.56504399999994</v>
      </c>
      <c r="X378" s="410">
        <v>344.49599999999998</v>
      </c>
      <c r="Y378" s="410">
        <v>48.725999999999999</v>
      </c>
      <c r="Z378" s="410">
        <v>118.75304399999999</v>
      </c>
      <c r="AA378" s="409">
        <v>38.090000000000003</v>
      </c>
      <c r="AB378" s="405">
        <v>7.03</v>
      </c>
      <c r="AC378" s="405">
        <v>26.46</v>
      </c>
      <c r="AD378" s="405"/>
      <c r="AE378" s="405">
        <v>4.5999999999999996</v>
      </c>
      <c r="AF378" s="405"/>
      <c r="AG378" s="409">
        <v>6.5</v>
      </c>
      <c r="AH378" s="405">
        <v>6.5</v>
      </c>
      <c r="AI378" s="405"/>
      <c r="AJ378" s="405"/>
      <c r="AK378" s="343">
        <v>751.84</v>
      </c>
      <c r="AL378" s="408"/>
      <c r="AN378" s="417">
        <f t="shared" si="127"/>
        <v>556.56504399999994</v>
      </c>
      <c r="AO378" s="417">
        <f t="shared" si="128"/>
        <v>511.97504399999997</v>
      </c>
      <c r="AP378" s="318">
        <f t="shared" si="129"/>
        <v>709.4756169198879</v>
      </c>
      <c r="AQ378" s="318">
        <f t="shared" si="130"/>
        <v>633.13743481179336</v>
      </c>
    </row>
    <row r="379" spans="1:45" s="425" customFormat="1" ht="78">
      <c r="A379" s="686"/>
      <c r="B379" s="58" t="s">
        <v>325</v>
      </c>
      <c r="C379" s="59" t="s">
        <v>804</v>
      </c>
      <c r="D379" s="546">
        <v>543</v>
      </c>
      <c r="E379" s="547" t="s">
        <v>15</v>
      </c>
      <c r="F379" s="322">
        <v>1</v>
      </c>
      <c r="G379" s="322"/>
      <c r="H379" s="322"/>
      <c r="I379" s="319">
        <v>0.25</v>
      </c>
      <c r="J379" s="319"/>
      <c r="K379" s="319"/>
      <c r="L379" s="322">
        <v>0.5</v>
      </c>
      <c r="M379" s="322"/>
      <c r="N379" s="322"/>
      <c r="O379" s="319">
        <v>0.25</v>
      </c>
      <c r="P379" s="322">
        <v>0</v>
      </c>
      <c r="Q379" s="320"/>
      <c r="R379" s="320"/>
      <c r="S379" s="320">
        <v>1</v>
      </c>
      <c r="T379" s="320" t="s">
        <v>430</v>
      </c>
      <c r="U379" s="320"/>
      <c r="V379" s="320"/>
      <c r="W379" s="424">
        <f t="shared" si="125"/>
        <v>236.74010800000002</v>
      </c>
      <c r="X379" s="324">
        <v>96.228000000000009</v>
      </c>
      <c r="Y379" s="324">
        <v>48.725999999999999</v>
      </c>
      <c r="Z379" s="324">
        <v>43.776108000000001</v>
      </c>
      <c r="AA379" s="324">
        <v>44.760000000000005</v>
      </c>
      <c r="AB379" s="323">
        <v>7.03</v>
      </c>
      <c r="AC379" s="323">
        <v>33.130000000000003</v>
      </c>
      <c r="AD379" s="323"/>
      <c r="AE379" s="323">
        <v>4.5999999999999996</v>
      </c>
      <c r="AF379" s="323"/>
      <c r="AG379" s="324">
        <v>3.25</v>
      </c>
      <c r="AH379" s="323">
        <v>3.25</v>
      </c>
      <c r="AI379" s="323"/>
      <c r="AJ379" s="323"/>
      <c r="AK379" s="340">
        <v>123.16</v>
      </c>
      <c r="AL379" s="321" t="s">
        <v>971</v>
      </c>
      <c r="AN379" s="425">
        <f t="shared" si="127"/>
        <v>236.74010800000002</v>
      </c>
      <c r="AO379" s="425">
        <f t="shared" si="128"/>
        <v>188.730108</v>
      </c>
      <c r="AP379" s="428">
        <f t="shared" si="129"/>
        <v>301.7820396441947</v>
      </c>
      <c r="AQ379" s="428">
        <f t="shared" si="130"/>
        <v>233.39437703309758</v>
      </c>
    </row>
    <row r="380" spans="1:45" s="417" customFormat="1" ht="33" customHeight="1">
      <c r="A380" s="686"/>
      <c r="B380" s="313" t="s">
        <v>326</v>
      </c>
      <c r="C380" s="314" t="s">
        <v>805</v>
      </c>
      <c r="D380" s="351">
        <v>261</v>
      </c>
      <c r="E380" s="536" t="s">
        <v>15</v>
      </c>
      <c r="F380" s="412">
        <v>1</v>
      </c>
      <c r="G380" s="412"/>
      <c r="H380" s="412"/>
      <c r="I380" s="404">
        <v>0.25</v>
      </c>
      <c r="J380" s="404"/>
      <c r="K380" s="404"/>
      <c r="L380" s="412">
        <v>1</v>
      </c>
      <c r="M380" s="412"/>
      <c r="N380" s="412"/>
      <c r="O380" s="404">
        <v>0.25</v>
      </c>
      <c r="P380" s="412">
        <v>1</v>
      </c>
      <c r="Q380" s="407"/>
      <c r="R380" s="407"/>
      <c r="S380" s="407">
        <v>0</v>
      </c>
      <c r="T380" s="407" t="s">
        <v>429</v>
      </c>
      <c r="U380" s="407"/>
      <c r="V380" s="407"/>
      <c r="W380" s="345">
        <f t="shared" si="125"/>
        <v>578.70504399999993</v>
      </c>
      <c r="X380" s="410">
        <v>344.49599999999998</v>
      </c>
      <c r="Y380" s="410">
        <v>48.725999999999999</v>
      </c>
      <c r="Z380" s="410">
        <v>118.75304399999999</v>
      </c>
      <c r="AA380" s="409">
        <v>60.230000000000004</v>
      </c>
      <c r="AB380" s="405">
        <v>7.03</v>
      </c>
      <c r="AC380" s="405">
        <v>48.6</v>
      </c>
      <c r="AD380" s="405"/>
      <c r="AE380" s="405">
        <v>4.5999999999999996</v>
      </c>
      <c r="AF380" s="405"/>
      <c r="AG380" s="409">
        <v>6.5</v>
      </c>
      <c r="AH380" s="405">
        <v>6.5</v>
      </c>
      <c r="AI380" s="405"/>
      <c r="AJ380" s="405"/>
      <c r="AK380" s="343">
        <v>773.94</v>
      </c>
      <c r="AL380" s="408"/>
      <c r="AN380" s="417">
        <f t="shared" si="127"/>
        <v>578.70504399999993</v>
      </c>
      <c r="AO380" s="417">
        <f t="shared" si="128"/>
        <v>511.97504399999997</v>
      </c>
      <c r="AP380" s="318">
        <f t="shared" si="129"/>
        <v>737.69835625277062</v>
      </c>
      <c r="AQ380" s="318">
        <f t="shared" si="130"/>
        <v>633.13743481179336</v>
      </c>
    </row>
    <row r="381" spans="1:45" s="425" customFormat="1" ht="33" customHeight="1">
      <c r="A381" s="687"/>
      <c r="B381" s="86" t="s">
        <v>806</v>
      </c>
      <c r="C381" s="59" t="s">
        <v>807</v>
      </c>
      <c r="D381" s="546">
        <v>492</v>
      </c>
      <c r="E381" s="547" t="s">
        <v>15</v>
      </c>
      <c r="F381" s="322">
        <v>1</v>
      </c>
      <c r="G381" s="322"/>
      <c r="H381" s="322"/>
      <c r="I381" s="319">
        <v>0.5</v>
      </c>
      <c r="J381" s="319"/>
      <c r="K381" s="319"/>
      <c r="L381" s="322">
        <v>0.5</v>
      </c>
      <c r="M381" s="322"/>
      <c r="N381" s="322"/>
      <c r="O381" s="319">
        <v>0.5</v>
      </c>
      <c r="P381" s="322">
        <v>0</v>
      </c>
      <c r="Q381" s="320"/>
      <c r="R381" s="320"/>
      <c r="S381" s="320">
        <v>1</v>
      </c>
      <c r="T381" s="320" t="s">
        <v>430</v>
      </c>
      <c r="U381" s="320"/>
      <c r="V381" s="320"/>
      <c r="W381" s="424">
        <f t="shared" si="125"/>
        <v>356.05135999999999</v>
      </c>
      <c r="X381" s="324">
        <v>96.228000000000009</v>
      </c>
      <c r="Y381" s="324">
        <v>97.451999999999998</v>
      </c>
      <c r="Z381" s="324">
        <v>58.49136</v>
      </c>
      <c r="AA381" s="324">
        <v>100.63</v>
      </c>
      <c r="AB381" s="323">
        <v>7.03</v>
      </c>
      <c r="AC381" s="323">
        <v>89</v>
      </c>
      <c r="AD381" s="323"/>
      <c r="AE381" s="323">
        <v>4.5999999999999996</v>
      </c>
      <c r="AF381" s="323"/>
      <c r="AG381" s="324">
        <v>3.25</v>
      </c>
      <c r="AH381" s="323">
        <v>3.25</v>
      </c>
      <c r="AI381" s="323"/>
      <c r="AJ381" s="323"/>
      <c r="AK381" s="340">
        <v>254.22</v>
      </c>
      <c r="AL381" s="321" t="s">
        <v>971</v>
      </c>
      <c r="AN381" s="425">
        <f t="shared" si="127"/>
        <v>356.05135999999999</v>
      </c>
      <c r="AO381" s="425">
        <f t="shared" si="128"/>
        <v>252.17135999999999</v>
      </c>
      <c r="AP381" s="428">
        <f t="shared" si="129"/>
        <v>453.87284202341164</v>
      </c>
      <c r="AQ381" s="428">
        <f t="shared" si="130"/>
        <v>311.84943460525642</v>
      </c>
    </row>
    <row r="382" spans="1:45" s="420" customFormat="1">
      <c r="A382" s="601">
        <v>13</v>
      </c>
      <c r="B382" s="12" t="s">
        <v>10</v>
      </c>
      <c r="C382" s="12"/>
      <c r="D382" s="3"/>
      <c r="E382" s="12"/>
      <c r="F382" s="418">
        <f>SUM(F369:F381)</f>
        <v>13</v>
      </c>
      <c r="G382" s="418">
        <f t="shared" ref="G382:AK382" si="131">SUM(G369:G381)</f>
        <v>0</v>
      </c>
      <c r="H382" s="418">
        <f t="shared" si="131"/>
        <v>0</v>
      </c>
      <c r="I382" s="418">
        <f t="shared" si="131"/>
        <v>4</v>
      </c>
      <c r="J382" s="418">
        <f t="shared" si="131"/>
        <v>0</v>
      </c>
      <c r="K382" s="418">
        <f t="shared" si="131"/>
        <v>0</v>
      </c>
      <c r="L382" s="418">
        <f t="shared" si="131"/>
        <v>12</v>
      </c>
      <c r="M382" s="418">
        <f t="shared" si="131"/>
        <v>0</v>
      </c>
      <c r="N382" s="418">
        <f t="shared" si="131"/>
        <v>0</v>
      </c>
      <c r="O382" s="418">
        <f t="shared" si="131"/>
        <v>3.75</v>
      </c>
      <c r="P382" s="418">
        <f t="shared" si="131"/>
        <v>11</v>
      </c>
      <c r="Q382" s="418">
        <f t="shared" si="131"/>
        <v>0</v>
      </c>
      <c r="R382" s="418">
        <f t="shared" si="131"/>
        <v>0</v>
      </c>
      <c r="S382" s="418">
        <f t="shared" si="131"/>
        <v>10</v>
      </c>
      <c r="T382" s="418">
        <f t="shared" si="131"/>
        <v>0</v>
      </c>
      <c r="U382" s="418">
        <f t="shared" si="131"/>
        <v>0</v>
      </c>
      <c r="V382" s="418">
        <f t="shared" si="131"/>
        <v>0</v>
      </c>
      <c r="W382" s="418">
        <f t="shared" si="131"/>
        <v>7048.9051560000007</v>
      </c>
      <c r="X382" s="418">
        <f t="shared" si="131"/>
        <v>3800.9880000000003</v>
      </c>
      <c r="Y382" s="418">
        <f t="shared" si="131"/>
        <v>730.89</v>
      </c>
      <c r="Z382" s="418">
        <f t="shared" si="131"/>
        <v>1368.6271560000002</v>
      </c>
      <c r="AA382" s="418">
        <f t="shared" si="131"/>
        <v>1070.3999999999999</v>
      </c>
      <c r="AB382" s="418">
        <f t="shared" si="131"/>
        <v>91.39</v>
      </c>
      <c r="AC382" s="418">
        <f t="shared" si="131"/>
        <v>919.21</v>
      </c>
      <c r="AD382" s="418">
        <f t="shared" si="131"/>
        <v>0</v>
      </c>
      <c r="AE382" s="418">
        <f t="shared" si="131"/>
        <v>59.800000000000011</v>
      </c>
      <c r="AF382" s="418">
        <f t="shared" si="131"/>
        <v>0</v>
      </c>
      <c r="AG382" s="418">
        <f t="shared" si="131"/>
        <v>78</v>
      </c>
      <c r="AH382" s="418">
        <f t="shared" si="131"/>
        <v>78</v>
      </c>
      <c r="AI382" s="418">
        <f t="shared" si="131"/>
        <v>0</v>
      </c>
      <c r="AJ382" s="418">
        <f t="shared" si="131"/>
        <v>0</v>
      </c>
      <c r="AK382" s="418">
        <f t="shared" si="131"/>
        <v>9228.68</v>
      </c>
      <c r="AL382" s="418"/>
      <c r="AN382" s="418">
        <f>SUM(AN369:AN381)</f>
        <v>7048.9051560000007</v>
      </c>
      <c r="AO382" s="418">
        <f>SUM(AO369:AO381)</f>
        <v>5900.5051559999984</v>
      </c>
      <c r="AP382" s="418">
        <f>'[1]Нарышкинская ЦРБ'!$K$90</f>
        <v>8985.52</v>
      </c>
      <c r="AQ382" s="418">
        <f>'[1]Нарышкинская ЦРБ'!$K$11</f>
        <v>7296.9</v>
      </c>
      <c r="AR382" s="420">
        <f>AP382-AP369-AP370-AP371-AP372-AP373-AP374-AP375-AP376-AP377-AP378-AP379-AP380-AP381</f>
        <v>9.0949470177292824E-13</v>
      </c>
      <c r="AS382" s="420">
        <f>AQ382-AQ369-AQ370-AQ371-AQ372-AQ373-AQ374-AQ375-AQ376-AQ377-AQ378-AQ379-AQ380-AQ381</f>
        <v>-2.3874235921539366E-12</v>
      </c>
    </row>
    <row r="383" spans="1:45" s="417" customFormat="1" ht="46.8">
      <c r="A383" s="684" t="s">
        <v>327</v>
      </c>
      <c r="B383" s="313" t="s">
        <v>329</v>
      </c>
      <c r="C383" s="313" t="s">
        <v>762</v>
      </c>
      <c r="D383" s="512">
        <v>175</v>
      </c>
      <c r="E383" s="313" t="s">
        <v>330</v>
      </c>
      <c r="F383" s="318">
        <v>1</v>
      </c>
      <c r="G383" s="318"/>
      <c r="H383" s="318"/>
      <c r="I383" s="318">
        <v>0.25</v>
      </c>
      <c r="J383" s="318">
        <v>0.5</v>
      </c>
      <c r="K383" s="318"/>
      <c r="L383" s="318">
        <v>1</v>
      </c>
      <c r="M383" s="318"/>
      <c r="N383" s="318"/>
      <c r="O383" s="318">
        <v>0.75</v>
      </c>
      <c r="P383" s="459">
        <v>1</v>
      </c>
      <c r="Q383" s="459"/>
      <c r="R383" s="459"/>
      <c r="S383" s="459">
        <v>1</v>
      </c>
      <c r="T383" s="459" t="s">
        <v>429</v>
      </c>
      <c r="U383" s="459"/>
      <c r="V383" s="459"/>
      <c r="W383" s="336">
        <f t="shared" ref="W383:W404" si="132">X383+Y383+Z383+AA383+AF383+AG383</f>
        <v>592.70000000000005</v>
      </c>
      <c r="X383" s="318">
        <v>344</v>
      </c>
      <c r="Y383" s="318">
        <v>70.099999999999994</v>
      </c>
      <c r="Z383" s="318">
        <v>125.1</v>
      </c>
      <c r="AA383" s="318">
        <v>49.4</v>
      </c>
      <c r="AB383" s="318">
        <v>6.5</v>
      </c>
      <c r="AC383" s="318">
        <v>24.7</v>
      </c>
      <c r="AD383" s="318"/>
      <c r="AE383" s="318">
        <v>18.2</v>
      </c>
      <c r="AF383" s="318"/>
      <c r="AG383" s="318">
        <v>4.0999999999999996</v>
      </c>
      <c r="AH383" s="318">
        <v>3</v>
      </c>
      <c r="AI383" s="318"/>
      <c r="AJ383" s="318">
        <v>1.1000000000000001</v>
      </c>
      <c r="AK383" s="460">
        <v>797.8</v>
      </c>
      <c r="AL383" s="293"/>
      <c r="AN383" s="417">
        <f t="shared" ref="AN383:AN391" si="133">W383</f>
        <v>592.70000000000005</v>
      </c>
      <c r="AO383" s="417">
        <f t="shared" ref="AO383:AO391" si="134">X383+Y383+Z383</f>
        <v>539.20000000000005</v>
      </c>
      <c r="AP383" s="318">
        <f t="shared" ref="AP383:AP391" si="135">$AP$392*(AN383/$AN$392)</f>
        <v>826.5243893122481</v>
      </c>
      <c r="AQ383" s="318">
        <f t="shared" ref="AQ383:AQ391" si="136">$AQ$392*(AO383/$AO$392)</f>
        <v>782.18032163237081</v>
      </c>
    </row>
    <row r="384" spans="1:45" s="417" customFormat="1">
      <c r="A384" s="684"/>
      <c r="B384" s="313" t="s">
        <v>331</v>
      </c>
      <c r="C384" s="313" t="s">
        <v>763</v>
      </c>
      <c r="D384" s="512">
        <v>385</v>
      </c>
      <c r="E384" s="313" t="s">
        <v>330</v>
      </c>
      <c r="F384" s="318">
        <v>1</v>
      </c>
      <c r="G384" s="318"/>
      <c r="H384" s="318"/>
      <c r="I384" s="318">
        <v>0.25</v>
      </c>
      <c r="J384" s="318">
        <v>0.5</v>
      </c>
      <c r="K384" s="318"/>
      <c r="L384" s="318">
        <v>0.5</v>
      </c>
      <c r="M384" s="318"/>
      <c r="N384" s="318"/>
      <c r="O384" s="318">
        <v>0.75</v>
      </c>
      <c r="P384" s="459">
        <v>1</v>
      </c>
      <c r="Q384" s="459"/>
      <c r="R384" s="459"/>
      <c r="S384" s="459">
        <v>1</v>
      </c>
      <c r="T384" s="459" t="s">
        <v>430</v>
      </c>
      <c r="U384" s="459"/>
      <c r="V384" s="459"/>
      <c r="W384" s="336">
        <f t="shared" si="132"/>
        <v>426.69999999999993</v>
      </c>
      <c r="X384" s="318">
        <v>172</v>
      </c>
      <c r="Y384" s="318">
        <v>103.5</v>
      </c>
      <c r="Z384" s="318">
        <v>83.2</v>
      </c>
      <c r="AA384" s="318">
        <v>64.599999999999994</v>
      </c>
      <c r="AB384" s="318">
        <v>6.5</v>
      </c>
      <c r="AC384" s="318">
        <v>39.9</v>
      </c>
      <c r="AD384" s="318"/>
      <c r="AE384" s="318">
        <v>18.2</v>
      </c>
      <c r="AF384" s="318"/>
      <c r="AG384" s="318">
        <v>3.4</v>
      </c>
      <c r="AH384" s="318">
        <v>2.2999999999999998</v>
      </c>
      <c r="AI384" s="318"/>
      <c r="AJ384" s="318">
        <v>1.1000000000000001</v>
      </c>
      <c r="AK384" s="460">
        <v>460.2</v>
      </c>
      <c r="AL384" s="293"/>
      <c r="AN384" s="417">
        <f t="shared" si="133"/>
        <v>426.69999999999993</v>
      </c>
      <c r="AO384" s="417">
        <f t="shared" si="134"/>
        <v>358.7</v>
      </c>
      <c r="AP384" s="318">
        <f t="shared" si="135"/>
        <v>595.03620199010663</v>
      </c>
      <c r="AQ384" s="318">
        <f t="shared" si="136"/>
        <v>520.34139719868585</v>
      </c>
    </row>
    <row r="385" spans="1:45" s="417" customFormat="1">
      <c r="A385" s="684"/>
      <c r="B385" s="313" t="s">
        <v>332</v>
      </c>
      <c r="C385" s="313" t="s">
        <v>764</v>
      </c>
      <c r="D385" s="512">
        <v>408</v>
      </c>
      <c r="E385" s="313" t="s">
        <v>330</v>
      </c>
      <c r="F385" s="318">
        <v>1</v>
      </c>
      <c r="G385" s="318"/>
      <c r="H385" s="318"/>
      <c r="I385" s="318">
        <v>0.25</v>
      </c>
      <c r="J385" s="318">
        <v>0.5</v>
      </c>
      <c r="K385" s="318"/>
      <c r="L385" s="318">
        <v>1</v>
      </c>
      <c r="M385" s="318"/>
      <c r="N385" s="318"/>
      <c r="O385" s="318">
        <v>0.75</v>
      </c>
      <c r="P385" s="459">
        <v>1</v>
      </c>
      <c r="Q385" s="459"/>
      <c r="R385" s="459"/>
      <c r="S385" s="459">
        <v>1</v>
      </c>
      <c r="T385" s="459" t="s">
        <v>429</v>
      </c>
      <c r="U385" s="459"/>
      <c r="V385" s="459"/>
      <c r="W385" s="336">
        <f t="shared" si="132"/>
        <v>648.5</v>
      </c>
      <c r="X385" s="318">
        <v>332.1</v>
      </c>
      <c r="Y385" s="318">
        <v>111.8</v>
      </c>
      <c r="Z385" s="318">
        <v>134.1</v>
      </c>
      <c r="AA385" s="318">
        <v>64.900000000000006</v>
      </c>
      <c r="AB385" s="318">
        <v>6.5</v>
      </c>
      <c r="AC385" s="318">
        <v>40.200000000000003</v>
      </c>
      <c r="AD385" s="318"/>
      <c r="AE385" s="318">
        <v>18.2</v>
      </c>
      <c r="AF385" s="318"/>
      <c r="AG385" s="318">
        <v>5.6</v>
      </c>
      <c r="AH385" s="318">
        <v>4.5</v>
      </c>
      <c r="AI385" s="318"/>
      <c r="AJ385" s="318">
        <v>1.1000000000000001</v>
      </c>
      <c r="AK385" s="460">
        <v>868.6</v>
      </c>
      <c r="AL385" s="293"/>
      <c r="AN385" s="417">
        <f t="shared" si="133"/>
        <v>648.5</v>
      </c>
      <c r="AO385" s="417">
        <f t="shared" si="134"/>
        <v>578</v>
      </c>
      <c r="AP385" s="318">
        <f t="shared" si="135"/>
        <v>904.33788842414856</v>
      </c>
      <c r="AQ385" s="318">
        <f t="shared" si="136"/>
        <v>838.46481065191085</v>
      </c>
    </row>
    <row r="386" spans="1:45" s="417" customFormat="1" ht="31.2">
      <c r="A386" s="684"/>
      <c r="B386" s="313" t="s">
        <v>333</v>
      </c>
      <c r="C386" s="313" t="s">
        <v>765</v>
      </c>
      <c r="D386" s="512">
        <v>210</v>
      </c>
      <c r="E386" s="313" t="s">
        <v>330</v>
      </c>
      <c r="F386" s="318">
        <v>1</v>
      </c>
      <c r="G386" s="318"/>
      <c r="H386" s="318"/>
      <c r="I386" s="318">
        <v>0.25</v>
      </c>
      <c r="J386" s="318">
        <v>0.5</v>
      </c>
      <c r="K386" s="318"/>
      <c r="L386" s="318">
        <v>1</v>
      </c>
      <c r="M386" s="318"/>
      <c r="N386" s="318"/>
      <c r="O386" s="318">
        <v>0.75</v>
      </c>
      <c r="P386" s="459">
        <v>1</v>
      </c>
      <c r="Q386" s="459"/>
      <c r="R386" s="459"/>
      <c r="S386" s="459">
        <v>1</v>
      </c>
      <c r="T386" s="459" t="s">
        <v>429</v>
      </c>
      <c r="U386" s="459"/>
      <c r="V386" s="459"/>
      <c r="W386" s="336">
        <f t="shared" si="132"/>
        <v>628.70000000000005</v>
      </c>
      <c r="X386" s="318">
        <v>306.60000000000002</v>
      </c>
      <c r="Y386" s="318">
        <v>107.1</v>
      </c>
      <c r="Z386" s="318">
        <v>124.9</v>
      </c>
      <c r="AA386" s="318">
        <v>86</v>
      </c>
      <c r="AB386" s="318">
        <v>6.5</v>
      </c>
      <c r="AC386" s="318">
        <v>61.3</v>
      </c>
      <c r="AD386" s="318"/>
      <c r="AE386" s="318">
        <v>18.2</v>
      </c>
      <c r="AF386" s="318"/>
      <c r="AG386" s="318">
        <v>4.0999999999999996</v>
      </c>
      <c r="AH386" s="318">
        <v>3</v>
      </c>
      <c r="AI386" s="318"/>
      <c r="AJ386" s="318">
        <v>1.1000000000000001</v>
      </c>
      <c r="AK386" s="460">
        <v>888.2</v>
      </c>
      <c r="AL386" s="293"/>
      <c r="AN386" s="417">
        <f t="shared" si="133"/>
        <v>628.70000000000005</v>
      </c>
      <c r="AO386" s="417">
        <f t="shared" si="134"/>
        <v>538.6</v>
      </c>
      <c r="AP386" s="318">
        <f t="shared" si="135"/>
        <v>876.72664680379683</v>
      </c>
      <c r="AQ386" s="318">
        <f t="shared" si="136"/>
        <v>781.30994293619233</v>
      </c>
    </row>
    <row r="387" spans="1:45" s="417" customFormat="1">
      <c r="A387" s="684"/>
      <c r="B387" s="313" t="s">
        <v>335</v>
      </c>
      <c r="C387" s="313" t="s">
        <v>767</v>
      </c>
      <c r="D387" s="512">
        <v>152</v>
      </c>
      <c r="E387" s="313" t="s">
        <v>330</v>
      </c>
      <c r="F387" s="318">
        <v>1</v>
      </c>
      <c r="G387" s="318"/>
      <c r="H387" s="318"/>
      <c r="I387" s="318">
        <v>0.25</v>
      </c>
      <c r="J387" s="318">
        <v>0.5</v>
      </c>
      <c r="K387" s="318"/>
      <c r="L387" s="318">
        <v>1</v>
      </c>
      <c r="M387" s="318"/>
      <c r="N387" s="318"/>
      <c r="O387" s="318">
        <v>0.75</v>
      </c>
      <c r="P387" s="459">
        <v>1</v>
      </c>
      <c r="Q387" s="459"/>
      <c r="R387" s="459"/>
      <c r="S387" s="459">
        <v>1</v>
      </c>
      <c r="T387" s="459" t="s">
        <v>429</v>
      </c>
      <c r="U387" s="459"/>
      <c r="V387" s="459"/>
      <c r="W387" s="336">
        <f t="shared" si="132"/>
        <v>540.59999999999991</v>
      </c>
      <c r="X387" s="318">
        <v>324.7</v>
      </c>
      <c r="Y387" s="318">
        <v>51.4</v>
      </c>
      <c r="Z387" s="318">
        <v>111</v>
      </c>
      <c r="AA387" s="318">
        <v>47.599999999999994</v>
      </c>
      <c r="AB387" s="318"/>
      <c r="AC387" s="318">
        <v>29.4</v>
      </c>
      <c r="AD387" s="318"/>
      <c r="AE387" s="318">
        <v>18.2</v>
      </c>
      <c r="AF387" s="318"/>
      <c r="AG387" s="318">
        <v>5.9</v>
      </c>
      <c r="AH387" s="318">
        <v>4.8</v>
      </c>
      <c r="AI387" s="318"/>
      <c r="AJ387" s="318">
        <v>1.1000000000000001</v>
      </c>
      <c r="AK387" s="460">
        <v>754</v>
      </c>
      <c r="AL387" s="318"/>
      <c r="AN387" s="417">
        <f t="shared" si="133"/>
        <v>540.59999999999991</v>
      </c>
      <c r="AO387" s="417">
        <f t="shared" si="134"/>
        <v>487.09999999999997</v>
      </c>
      <c r="AP387" s="318">
        <f t="shared" si="135"/>
        <v>753.87056666475655</v>
      </c>
      <c r="AQ387" s="318">
        <f t="shared" si="136"/>
        <v>706.60243818087497</v>
      </c>
    </row>
    <row r="388" spans="1:45" s="417" customFormat="1" ht="93.6">
      <c r="A388" s="684"/>
      <c r="B388" s="313" t="s">
        <v>336</v>
      </c>
      <c r="C388" s="313" t="s">
        <v>768</v>
      </c>
      <c r="D388" s="512">
        <v>156</v>
      </c>
      <c r="E388" s="313" t="s">
        <v>330</v>
      </c>
      <c r="F388" s="318">
        <v>1</v>
      </c>
      <c r="G388" s="318"/>
      <c r="H388" s="318"/>
      <c r="I388" s="318">
        <v>0.25</v>
      </c>
      <c r="J388" s="318">
        <v>0.5</v>
      </c>
      <c r="K388" s="318"/>
      <c r="L388" s="318">
        <v>1</v>
      </c>
      <c r="M388" s="318"/>
      <c r="N388" s="318"/>
      <c r="O388" s="318">
        <v>0.75</v>
      </c>
      <c r="P388" s="459">
        <v>1</v>
      </c>
      <c r="Q388" s="459"/>
      <c r="R388" s="459"/>
      <c r="S388" s="459">
        <v>1</v>
      </c>
      <c r="T388" s="459" t="s">
        <v>429</v>
      </c>
      <c r="U388" s="459"/>
      <c r="V388" s="459"/>
      <c r="W388" s="336">
        <f t="shared" si="132"/>
        <v>593.4</v>
      </c>
      <c r="X388" s="318">
        <v>292.89999999999998</v>
      </c>
      <c r="Y388" s="318">
        <v>106.1</v>
      </c>
      <c r="Z388" s="318">
        <v>120.5</v>
      </c>
      <c r="AA388" s="318">
        <v>68.599999999999994</v>
      </c>
      <c r="AB388" s="318">
        <v>6.5</v>
      </c>
      <c r="AC388" s="318">
        <v>43.9</v>
      </c>
      <c r="AD388" s="318"/>
      <c r="AE388" s="318">
        <v>18.2</v>
      </c>
      <c r="AF388" s="318"/>
      <c r="AG388" s="318">
        <v>5.3000000000000007</v>
      </c>
      <c r="AH388" s="318">
        <v>4.2</v>
      </c>
      <c r="AI388" s="318"/>
      <c r="AJ388" s="318">
        <v>1.1000000000000001</v>
      </c>
      <c r="AK388" s="460">
        <v>872</v>
      </c>
      <c r="AL388" s="318"/>
      <c r="AN388" s="417">
        <f t="shared" si="133"/>
        <v>593.4</v>
      </c>
      <c r="AO388" s="417">
        <f t="shared" si="134"/>
        <v>519.5</v>
      </c>
      <c r="AP388" s="318">
        <f t="shared" si="135"/>
        <v>827.50054431902811</v>
      </c>
      <c r="AQ388" s="318">
        <f t="shared" si="136"/>
        <v>753.60288777451149</v>
      </c>
    </row>
    <row r="389" spans="1:45" s="417" customFormat="1" ht="46.8">
      <c r="A389" s="684"/>
      <c r="B389" s="313" t="s">
        <v>337</v>
      </c>
      <c r="C389" s="313" t="s">
        <v>769</v>
      </c>
      <c r="D389" s="512">
        <v>234</v>
      </c>
      <c r="E389" s="313" t="s">
        <v>330</v>
      </c>
      <c r="F389" s="318">
        <v>1</v>
      </c>
      <c r="G389" s="318"/>
      <c r="H389" s="318"/>
      <c r="I389" s="318">
        <v>0.25</v>
      </c>
      <c r="J389" s="318">
        <v>0.5</v>
      </c>
      <c r="K389" s="318"/>
      <c r="L389" s="318">
        <v>1</v>
      </c>
      <c r="M389" s="318"/>
      <c r="N389" s="318"/>
      <c r="O389" s="318">
        <v>0.75</v>
      </c>
      <c r="P389" s="459">
        <v>1</v>
      </c>
      <c r="Q389" s="459"/>
      <c r="R389" s="459"/>
      <c r="S389" s="459">
        <v>1</v>
      </c>
      <c r="T389" s="459" t="s">
        <v>429</v>
      </c>
      <c r="U389" s="459"/>
      <c r="V389" s="459"/>
      <c r="W389" s="336">
        <f t="shared" si="132"/>
        <v>599.29999999999995</v>
      </c>
      <c r="X389" s="318">
        <v>349.9</v>
      </c>
      <c r="Y389" s="318">
        <v>67.099999999999994</v>
      </c>
      <c r="Z389" s="318">
        <v>125.9</v>
      </c>
      <c r="AA389" s="318">
        <v>47.599999999999994</v>
      </c>
      <c r="AB389" s="318"/>
      <c r="AC389" s="318">
        <v>29.4</v>
      </c>
      <c r="AD389" s="318"/>
      <c r="AE389" s="318">
        <v>18.2</v>
      </c>
      <c r="AF389" s="318"/>
      <c r="AG389" s="318">
        <v>8.8000000000000007</v>
      </c>
      <c r="AH389" s="318">
        <v>7.7</v>
      </c>
      <c r="AI389" s="318"/>
      <c r="AJ389" s="318">
        <v>1.1000000000000001</v>
      </c>
      <c r="AK389" s="460">
        <v>799.9</v>
      </c>
      <c r="AL389" s="318"/>
      <c r="AN389" s="417">
        <f t="shared" si="133"/>
        <v>599.29999999999995</v>
      </c>
      <c r="AO389" s="417">
        <f t="shared" si="134"/>
        <v>542.9</v>
      </c>
      <c r="AP389" s="318">
        <f t="shared" si="135"/>
        <v>835.72813651903186</v>
      </c>
      <c r="AQ389" s="318">
        <f t="shared" si="136"/>
        <v>787.54765692547119</v>
      </c>
    </row>
    <row r="390" spans="1:45" s="417" customFormat="1" ht="31.2">
      <c r="A390" s="684"/>
      <c r="B390" s="313" t="s">
        <v>338</v>
      </c>
      <c r="C390" s="313" t="s">
        <v>770</v>
      </c>
      <c r="D390" s="512">
        <v>436</v>
      </c>
      <c r="E390" s="313" t="s">
        <v>330</v>
      </c>
      <c r="F390" s="318">
        <v>1</v>
      </c>
      <c r="G390" s="318"/>
      <c r="H390" s="318"/>
      <c r="I390" s="318">
        <v>0.25</v>
      </c>
      <c r="J390" s="318">
        <v>0.5</v>
      </c>
      <c r="K390" s="318"/>
      <c r="L390" s="318">
        <v>1</v>
      </c>
      <c r="M390" s="318"/>
      <c r="N390" s="318"/>
      <c r="O390" s="318">
        <v>0.75</v>
      </c>
      <c r="P390" s="459">
        <v>1</v>
      </c>
      <c r="Q390" s="459"/>
      <c r="R390" s="459"/>
      <c r="S390" s="459"/>
      <c r="T390" s="459" t="s">
        <v>429</v>
      </c>
      <c r="U390" s="459"/>
      <c r="V390" s="459"/>
      <c r="W390" s="336">
        <f t="shared" si="132"/>
        <v>625.19999999999993</v>
      </c>
      <c r="X390" s="318">
        <v>355.5</v>
      </c>
      <c r="Y390" s="318">
        <v>78</v>
      </c>
      <c r="Z390" s="318">
        <v>130.9</v>
      </c>
      <c r="AA390" s="318">
        <v>56.8</v>
      </c>
      <c r="AB390" s="318">
        <v>6.5</v>
      </c>
      <c r="AC390" s="318">
        <v>32.1</v>
      </c>
      <c r="AD390" s="318"/>
      <c r="AE390" s="318">
        <v>18.2</v>
      </c>
      <c r="AF390" s="318"/>
      <c r="AG390" s="318">
        <v>4</v>
      </c>
      <c r="AH390" s="318">
        <v>2.9</v>
      </c>
      <c r="AI390" s="318"/>
      <c r="AJ390" s="318">
        <v>1.1000000000000001</v>
      </c>
      <c r="AK390" s="460">
        <v>814.9</v>
      </c>
      <c r="AL390" s="318"/>
      <c r="AN390" s="417">
        <f t="shared" si="133"/>
        <v>625.19999999999993</v>
      </c>
      <c r="AO390" s="417">
        <f t="shared" si="134"/>
        <v>564.4</v>
      </c>
      <c r="AP390" s="318">
        <f t="shared" si="135"/>
        <v>871.84587176989612</v>
      </c>
      <c r="AQ390" s="318">
        <f t="shared" si="136"/>
        <v>818.73622687186582</v>
      </c>
    </row>
    <row r="391" spans="1:45" s="417" customFormat="1" ht="78">
      <c r="A391" s="684"/>
      <c r="B391" s="313" t="s">
        <v>339</v>
      </c>
      <c r="C391" s="313" t="s">
        <v>771</v>
      </c>
      <c r="D391" s="512">
        <v>360</v>
      </c>
      <c r="E391" s="313" t="s">
        <v>330</v>
      </c>
      <c r="F391" s="318">
        <v>1</v>
      </c>
      <c r="G391" s="318"/>
      <c r="H391" s="318"/>
      <c r="I391" s="318">
        <v>0.25</v>
      </c>
      <c r="J391" s="318">
        <v>0.5</v>
      </c>
      <c r="K391" s="318"/>
      <c r="L391" s="318">
        <v>1</v>
      </c>
      <c r="M391" s="318"/>
      <c r="N391" s="318"/>
      <c r="O391" s="318">
        <v>0.75</v>
      </c>
      <c r="P391" s="459">
        <v>1</v>
      </c>
      <c r="Q391" s="459"/>
      <c r="R391" s="459"/>
      <c r="S391" s="459"/>
      <c r="T391" s="459" t="s">
        <v>429</v>
      </c>
      <c r="U391" s="459"/>
      <c r="V391" s="459"/>
      <c r="W391" s="336">
        <f t="shared" si="132"/>
        <v>580.79999999999995</v>
      </c>
      <c r="X391" s="318">
        <v>339.2</v>
      </c>
      <c r="Y391" s="318">
        <v>43.3</v>
      </c>
      <c r="Z391" s="318">
        <v>115.5</v>
      </c>
      <c r="AA391" s="318">
        <v>63.400000000000006</v>
      </c>
      <c r="AB391" s="318"/>
      <c r="AC391" s="318">
        <v>45.2</v>
      </c>
      <c r="AD391" s="318"/>
      <c r="AE391" s="318">
        <v>18.2</v>
      </c>
      <c r="AF391" s="318"/>
      <c r="AG391" s="318">
        <v>19.399999999999999</v>
      </c>
      <c r="AH391" s="318">
        <v>11.3</v>
      </c>
      <c r="AI391" s="318"/>
      <c r="AJ391" s="318">
        <v>8.1</v>
      </c>
      <c r="AK391" s="460">
        <v>776.4</v>
      </c>
      <c r="AL391" s="318"/>
      <c r="AN391" s="417">
        <f t="shared" si="133"/>
        <v>580.79999999999995</v>
      </c>
      <c r="AO391" s="417">
        <f t="shared" si="134"/>
        <v>498</v>
      </c>
      <c r="AP391" s="318">
        <f t="shared" si="135"/>
        <v>809.9297541969861</v>
      </c>
      <c r="AQ391" s="318">
        <f t="shared" si="136"/>
        <v>722.41431782811696</v>
      </c>
    </row>
    <row r="392" spans="1:45" s="420" customFormat="1">
      <c r="A392" s="601">
        <v>11</v>
      </c>
      <c r="B392" s="12" t="s">
        <v>10</v>
      </c>
      <c r="C392" s="12"/>
      <c r="D392" s="3"/>
      <c r="E392" s="12"/>
      <c r="F392" s="418">
        <f t="shared" ref="F392:AK392" si="137">SUM(F383:F391)</f>
        <v>9</v>
      </c>
      <c r="G392" s="418">
        <f t="shared" si="137"/>
        <v>0</v>
      </c>
      <c r="H392" s="418">
        <f t="shared" si="137"/>
        <v>0</v>
      </c>
      <c r="I392" s="418">
        <f t="shared" si="137"/>
        <v>2.25</v>
      </c>
      <c r="J392" s="418">
        <f t="shared" si="137"/>
        <v>4.5</v>
      </c>
      <c r="K392" s="418">
        <f t="shared" si="137"/>
        <v>0</v>
      </c>
      <c r="L392" s="418">
        <f t="shared" si="137"/>
        <v>8.5</v>
      </c>
      <c r="M392" s="418">
        <f t="shared" si="137"/>
        <v>0</v>
      </c>
      <c r="N392" s="418">
        <f t="shared" si="137"/>
        <v>0</v>
      </c>
      <c r="O392" s="418">
        <f t="shared" si="137"/>
        <v>6.75</v>
      </c>
      <c r="P392" s="419">
        <f t="shared" si="137"/>
        <v>9</v>
      </c>
      <c r="Q392" s="419">
        <f t="shared" si="137"/>
        <v>0</v>
      </c>
      <c r="R392" s="419">
        <f t="shared" si="137"/>
        <v>0</v>
      </c>
      <c r="S392" s="419">
        <f t="shared" si="137"/>
        <v>7</v>
      </c>
      <c r="T392" s="419">
        <f t="shared" si="137"/>
        <v>0</v>
      </c>
      <c r="U392" s="419">
        <f t="shared" si="137"/>
        <v>0</v>
      </c>
      <c r="V392" s="419">
        <f t="shared" si="137"/>
        <v>0</v>
      </c>
      <c r="W392" s="418">
        <f t="shared" si="137"/>
        <v>5235.9000000000005</v>
      </c>
      <c r="X392" s="418">
        <f t="shared" si="137"/>
        <v>2816.9</v>
      </c>
      <c r="Y392" s="418">
        <f t="shared" si="137"/>
        <v>738.4</v>
      </c>
      <c r="Z392" s="418">
        <f t="shared" si="137"/>
        <v>1071.0999999999999</v>
      </c>
      <c r="AA392" s="418">
        <f t="shared" si="137"/>
        <v>548.90000000000009</v>
      </c>
      <c r="AB392" s="418">
        <f t="shared" si="137"/>
        <v>39</v>
      </c>
      <c r="AC392" s="418">
        <f t="shared" si="137"/>
        <v>346.1</v>
      </c>
      <c r="AD392" s="418">
        <f t="shared" si="137"/>
        <v>0</v>
      </c>
      <c r="AE392" s="418">
        <f t="shared" si="137"/>
        <v>163.79999999999998</v>
      </c>
      <c r="AF392" s="418">
        <f t="shared" si="137"/>
        <v>0</v>
      </c>
      <c r="AG392" s="418">
        <f t="shared" si="137"/>
        <v>60.6</v>
      </c>
      <c r="AH392" s="418">
        <f t="shared" si="137"/>
        <v>43.7</v>
      </c>
      <c r="AI392" s="418">
        <f t="shared" si="137"/>
        <v>0</v>
      </c>
      <c r="AJ392" s="418">
        <f t="shared" si="137"/>
        <v>16.899999999999999</v>
      </c>
      <c r="AK392" s="418">
        <f t="shared" si="137"/>
        <v>7031.9999999999991</v>
      </c>
      <c r="AL392" s="418"/>
      <c r="AN392" s="418">
        <f>SUM(AN383:AN391)</f>
        <v>5235.9000000000005</v>
      </c>
      <c r="AO392" s="418">
        <f>SUM(AO383:AO391)</f>
        <v>4626.3999999999996</v>
      </c>
      <c r="AP392" s="418">
        <f>'[1]Хотынецкая ЦРБ'!$K$90</f>
        <v>7301.5</v>
      </c>
      <c r="AQ392" s="418">
        <f>'[1]Хотынецкая ЦРБ'!$K$11</f>
        <v>6711.2</v>
      </c>
      <c r="AR392" s="420" t="e">
        <f>AP392-#REF!-AP383-AP384-AP385-AP386-#REF!-AP387-AP388-AP389-AP390-AP391</f>
        <v>#REF!</v>
      </c>
      <c r="AS392" s="420" t="e">
        <f>AQ392-#REF!-AQ383-AQ384-AQ385-AQ386-#REF!-AQ387-AQ388-AQ389-AQ390-AQ391</f>
        <v>#REF!</v>
      </c>
    </row>
    <row r="393" spans="1:45" s="417" customFormat="1" ht="15.6" customHeight="1">
      <c r="A393" s="685" t="s">
        <v>340</v>
      </c>
      <c r="B393" s="313" t="s">
        <v>341</v>
      </c>
      <c r="C393" s="77" t="s">
        <v>431</v>
      </c>
      <c r="D393" s="351">
        <v>161</v>
      </c>
      <c r="E393" s="313" t="s">
        <v>15</v>
      </c>
      <c r="F393" s="475">
        <v>1</v>
      </c>
      <c r="G393" s="476"/>
      <c r="H393" s="476"/>
      <c r="I393" s="476">
        <v>0.5</v>
      </c>
      <c r="J393" s="367"/>
      <c r="K393" s="367"/>
      <c r="L393" s="368">
        <v>1</v>
      </c>
      <c r="M393" s="368"/>
      <c r="N393" s="368"/>
      <c r="O393" s="368">
        <v>0.5</v>
      </c>
      <c r="P393" s="415">
        <v>1</v>
      </c>
      <c r="Q393" s="415"/>
      <c r="R393" s="415"/>
      <c r="S393" s="415"/>
      <c r="T393" s="369" t="s">
        <v>410</v>
      </c>
      <c r="U393" s="369"/>
      <c r="V393" s="369"/>
      <c r="W393" s="336">
        <f t="shared" si="132"/>
        <v>649.50000000000011</v>
      </c>
      <c r="X393" s="410">
        <v>391.1</v>
      </c>
      <c r="Y393" s="410">
        <v>0</v>
      </c>
      <c r="Z393" s="410">
        <v>118.1</v>
      </c>
      <c r="AA393" s="410">
        <f t="shared" ref="AA393:AA404" si="138">AB393+AC393+AD393+AE393</f>
        <v>115.19999999999999</v>
      </c>
      <c r="AB393" s="405">
        <v>3.1</v>
      </c>
      <c r="AC393" s="405">
        <v>98.3</v>
      </c>
      <c r="AD393" s="405"/>
      <c r="AE393" s="405">
        <v>13.8</v>
      </c>
      <c r="AF393" s="405"/>
      <c r="AG393" s="410">
        <v>25.1</v>
      </c>
      <c r="AH393" s="405">
        <v>10.5</v>
      </c>
      <c r="AI393" s="405"/>
      <c r="AJ393" s="405">
        <v>5.8</v>
      </c>
      <c r="AK393" s="551">
        <v>901.3</v>
      </c>
      <c r="AL393" s="318"/>
      <c r="AN393" s="417">
        <f t="shared" ref="AN393:AN404" si="139">W393</f>
        <v>649.50000000000011</v>
      </c>
      <c r="AO393" s="417">
        <f t="shared" ref="AO393:AO404" si="140">X393+Y393+Z393</f>
        <v>509.20000000000005</v>
      </c>
      <c r="AP393" s="318">
        <f t="shared" ref="AP393:AP404" si="141">$AP$405*(AN393/$AN$405)</f>
        <v>752.43415178571445</v>
      </c>
      <c r="AQ393" s="318">
        <f t="shared" ref="AQ393:AQ404" si="142">$AQ$405*(AO393/$AO$405)</f>
        <v>640.55495029889585</v>
      </c>
    </row>
    <row r="394" spans="1:45" s="417" customFormat="1" ht="62.4">
      <c r="A394" s="686"/>
      <c r="B394" s="313" t="s">
        <v>17</v>
      </c>
      <c r="C394" s="77" t="s">
        <v>432</v>
      </c>
      <c r="D394" s="351">
        <v>207</v>
      </c>
      <c r="E394" s="313" t="s">
        <v>15</v>
      </c>
      <c r="F394" s="478">
        <v>1</v>
      </c>
      <c r="G394" s="479"/>
      <c r="H394" s="479"/>
      <c r="I394" s="479">
        <v>0.5</v>
      </c>
      <c r="J394" s="367"/>
      <c r="K394" s="367"/>
      <c r="L394" s="370">
        <v>1</v>
      </c>
      <c r="M394" s="370"/>
      <c r="N394" s="370"/>
      <c r="O394" s="370">
        <v>0</v>
      </c>
      <c r="P394" s="369">
        <v>1</v>
      </c>
      <c r="Q394" s="369"/>
      <c r="R394" s="369"/>
      <c r="S394" s="480"/>
      <c r="T394" s="369" t="s">
        <v>410</v>
      </c>
      <c r="U394" s="369"/>
      <c r="V394" s="369"/>
      <c r="W394" s="336">
        <f t="shared" si="132"/>
        <v>647.79999999999995</v>
      </c>
      <c r="X394" s="410">
        <v>391.1</v>
      </c>
      <c r="Y394" s="410"/>
      <c r="Z394" s="410">
        <v>118.1</v>
      </c>
      <c r="AA394" s="410">
        <f t="shared" si="138"/>
        <v>114.8</v>
      </c>
      <c r="AB394" s="405">
        <v>3.2</v>
      </c>
      <c r="AC394" s="405">
        <v>99.5</v>
      </c>
      <c r="AD394" s="405"/>
      <c r="AE394" s="405">
        <v>12.1</v>
      </c>
      <c r="AF394" s="405"/>
      <c r="AG394" s="410">
        <v>23.8</v>
      </c>
      <c r="AH394" s="405">
        <v>10.1</v>
      </c>
      <c r="AI394" s="405"/>
      <c r="AJ394" s="405">
        <v>6.7</v>
      </c>
      <c r="AK394" s="551">
        <v>883.5</v>
      </c>
      <c r="AL394" s="318"/>
      <c r="AN394" s="417">
        <f t="shared" si="139"/>
        <v>647.79999999999995</v>
      </c>
      <c r="AO394" s="417">
        <f t="shared" si="140"/>
        <v>509.20000000000005</v>
      </c>
      <c r="AP394" s="318">
        <f t="shared" si="141"/>
        <v>750.46473214285709</v>
      </c>
      <c r="AQ394" s="318">
        <f t="shared" si="142"/>
        <v>640.55495029889585</v>
      </c>
    </row>
    <row r="395" spans="1:45" s="417" customFormat="1">
      <c r="A395" s="686"/>
      <c r="B395" s="313" t="s">
        <v>342</v>
      </c>
      <c r="C395" s="77" t="s">
        <v>433</v>
      </c>
      <c r="D395" s="351">
        <v>103</v>
      </c>
      <c r="E395" s="313" t="s">
        <v>15</v>
      </c>
      <c r="F395" s="478">
        <v>1</v>
      </c>
      <c r="G395" s="479"/>
      <c r="H395" s="479"/>
      <c r="I395" s="479">
        <v>0.5</v>
      </c>
      <c r="J395" s="367"/>
      <c r="K395" s="367"/>
      <c r="L395" s="370">
        <v>0.5</v>
      </c>
      <c r="M395" s="370"/>
      <c r="N395" s="370"/>
      <c r="O395" s="370">
        <v>0.5</v>
      </c>
      <c r="P395" s="369"/>
      <c r="Q395" s="369"/>
      <c r="R395" s="369"/>
      <c r="S395" s="480">
        <v>1</v>
      </c>
      <c r="T395" s="369" t="s">
        <v>411</v>
      </c>
      <c r="U395" s="369"/>
      <c r="V395" s="369"/>
      <c r="W395" s="336">
        <f t="shared" si="132"/>
        <v>267.8</v>
      </c>
      <c r="X395" s="410">
        <v>144</v>
      </c>
      <c r="Y395" s="410"/>
      <c r="Z395" s="410">
        <v>43.5</v>
      </c>
      <c r="AA395" s="410">
        <f t="shared" si="138"/>
        <v>56.7</v>
      </c>
      <c r="AB395" s="405"/>
      <c r="AC395" s="405">
        <v>43.9</v>
      </c>
      <c r="AD395" s="405"/>
      <c r="AE395" s="405">
        <v>12.8</v>
      </c>
      <c r="AF395" s="405"/>
      <c r="AG395" s="410">
        <v>23.6</v>
      </c>
      <c r="AH395" s="405">
        <v>10</v>
      </c>
      <c r="AI395" s="405"/>
      <c r="AJ395" s="405">
        <v>6.6</v>
      </c>
      <c r="AK395" s="551">
        <v>505.00000000000006</v>
      </c>
      <c r="AL395" s="318"/>
      <c r="AN395" s="417">
        <f t="shared" si="139"/>
        <v>267.8</v>
      </c>
      <c r="AO395" s="417">
        <f t="shared" si="140"/>
        <v>187.5</v>
      </c>
      <c r="AP395" s="318">
        <f t="shared" si="141"/>
        <v>310.24151785714287</v>
      </c>
      <c r="AQ395" s="318">
        <f t="shared" si="142"/>
        <v>235.86813272003727</v>
      </c>
    </row>
    <row r="396" spans="1:45" s="417" customFormat="1" ht="46.8">
      <c r="A396" s="686"/>
      <c r="B396" s="313" t="s">
        <v>343</v>
      </c>
      <c r="C396" s="77" t="s">
        <v>434</v>
      </c>
      <c r="D396" s="351">
        <v>321</v>
      </c>
      <c r="E396" s="313" t="s">
        <v>15</v>
      </c>
      <c r="F396" s="478">
        <v>1</v>
      </c>
      <c r="G396" s="479"/>
      <c r="H396" s="479"/>
      <c r="I396" s="479">
        <v>0.5</v>
      </c>
      <c r="J396" s="367"/>
      <c r="K396" s="367"/>
      <c r="L396" s="370">
        <v>1</v>
      </c>
      <c r="M396" s="370"/>
      <c r="N396" s="370"/>
      <c r="O396" s="370">
        <v>0.5</v>
      </c>
      <c r="P396" s="369">
        <v>1</v>
      </c>
      <c r="Q396" s="369"/>
      <c r="R396" s="369"/>
      <c r="S396" s="480">
        <v>1</v>
      </c>
      <c r="T396" s="369" t="s">
        <v>410</v>
      </c>
      <c r="U396" s="369"/>
      <c r="V396" s="369"/>
      <c r="W396" s="336">
        <f t="shared" si="132"/>
        <v>720.4</v>
      </c>
      <c r="X396" s="410">
        <v>343.3</v>
      </c>
      <c r="Y396" s="410">
        <v>97.5</v>
      </c>
      <c r="Z396" s="410">
        <v>133.1</v>
      </c>
      <c r="AA396" s="410">
        <f t="shared" si="138"/>
        <v>122.5</v>
      </c>
      <c r="AB396" s="405">
        <v>3.2</v>
      </c>
      <c r="AC396" s="405">
        <v>106.3</v>
      </c>
      <c r="AD396" s="405"/>
      <c r="AE396" s="405">
        <v>13</v>
      </c>
      <c r="AF396" s="405"/>
      <c r="AG396" s="410">
        <v>24</v>
      </c>
      <c r="AH396" s="405">
        <v>13.4</v>
      </c>
      <c r="AI396" s="405"/>
      <c r="AJ396" s="405">
        <v>7.7</v>
      </c>
      <c r="AK396" s="551">
        <v>895.9</v>
      </c>
      <c r="AL396" s="318"/>
      <c r="AN396" s="417">
        <f t="shared" si="139"/>
        <v>720.4</v>
      </c>
      <c r="AO396" s="417">
        <f t="shared" si="140"/>
        <v>573.9</v>
      </c>
      <c r="AP396" s="318">
        <f t="shared" si="141"/>
        <v>834.57053571428571</v>
      </c>
      <c r="AQ396" s="318">
        <f t="shared" si="142"/>
        <v>721.94518062948987</v>
      </c>
    </row>
    <row r="397" spans="1:45" s="417" customFormat="1" ht="31.2">
      <c r="A397" s="686"/>
      <c r="B397" s="313" t="s">
        <v>344</v>
      </c>
      <c r="C397" s="77" t="s">
        <v>435</v>
      </c>
      <c r="D397" s="351">
        <v>14</v>
      </c>
      <c r="E397" s="313" t="s">
        <v>15</v>
      </c>
      <c r="F397" s="478">
        <v>0.5</v>
      </c>
      <c r="G397" s="479"/>
      <c r="H397" s="479"/>
      <c r="I397" s="479">
        <v>0.5</v>
      </c>
      <c r="J397" s="367"/>
      <c r="K397" s="367"/>
      <c r="L397" s="370">
        <v>0.25</v>
      </c>
      <c r="M397" s="370"/>
      <c r="N397" s="370"/>
      <c r="O397" s="370">
        <v>0.5</v>
      </c>
      <c r="P397" s="369"/>
      <c r="Q397" s="369"/>
      <c r="R397" s="369"/>
      <c r="S397" s="480"/>
      <c r="T397" s="369" t="s">
        <v>411</v>
      </c>
      <c r="U397" s="369"/>
      <c r="V397" s="369"/>
      <c r="W397" s="336">
        <f t="shared" si="132"/>
        <v>149.39999999999998</v>
      </c>
      <c r="X397" s="410">
        <v>95.9</v>
      </c>
      <c r="Y397" s="410"/>
      <c r="Z397" s="410">
        <v>29.1</v>
      </c>
      <c r="AA397" s="410">
        <f t="shared" si="138"/>
        <v>3.7</v>
      </c>
      <c r="AB397" s="405"/>
      <c r="AC397" s="405"/>
      <c r="AD397" s="405"/>
      <c r="AE397" s="405">
        <v>3.7</v>
      </c>
      <c r="AF397" s="405"/>
      <c r="AG397" s="410">
        <v>20.7</v>
      </c>
      <c r="AH397" s="405">
        <v>6.8</v>
      </c>
      <c r="AI397" s="405"/>
      <c r="AJ397" s="405">
        <v>4.9000000000000004</v>
      </c>
      <c r="AK397" s="551">
        <v>443.90000000000003</v>
      </c>
      <c r="AL397" s="318"/>
      <c r="AN397" s="417">
        <f t="shared" si="139"/>
        <v>149.39999999999998</v>
      </c>
      <c r="AO397" s="417">
        <f t="shared" si="140"/>
        <v>125</v>
      </c>
      <c r="AP397" s="318">
        <f t="shared" si="141"/>
        <v>173.0772321428571</v>
      </c>
      <c r="AQ397" s="318">
        <f t="shared" si="142"/>
        <v>157.24542181335815</v>
      </c>
    </row>
    <row r="398" spans="1:45" s="417" customFormat="1" ht="46.8">
      <c r="A398" s="686"/>
      <c r="B398" s="313" t="s">
        <v>345</v>
      </c>
      <c r="C398" s="77" t="s">
        <v>436</v>
      </c>
      <c r="D398" s="351">
        <v>179</v>
      </c>
      <c r="E398" s="313" t="s">
        <v>15</v>
      </c>
      <c r="F398" s="478">
        <v>1</v>
      </c>
      <c r="G398" s="479"/>
      <c r="H398" s="479"/>
      <c r="I398" s="479">
        <v>0.5</v>
      </c>
      <c r="J398" s="367"/>
      <c r="K398" s="367"/>
      <c r="L398" s="370">
        <v>1</v>
      </c>
      <c r="M398" s="370"/>
      <c r="N398" s="370"/>
      <c r="O398" s="370">
        <v>0.5</v>
      </c>
      <c r="P398" s="369">
        <v>1</v>
      </c>
      <c r="Q398" s="369"/>
      <c r="R398" s="369"/>
      <c r="S398" s="480"/>
      <c r="T398" s="369" t="s">
        <v>410</v>
      </c>
      <c r="U398" s="369"/>
      <c r="V398" s="369"/>
      <c r="W398" s="336">
        <f t="shared" si="132"/>
        <v>660.7</v>
      </c>
      <c r="X398" s="410">
        <v>391.1</v>
      </c>
      <c r="Y398" s="410"/>
      <c r="Z398" s="410">
        <v>118.1</v>
      </c>
      <c r="AA398" s="410">
        <f t="shared" si="138"/>
        <v>126.80000000000001</v>
      </c>
      <c r="AB398" s="405">
        <v>3.2</v>
      </c>
      <c r="AC398" s="405">
        <v>109.2</v>
      </c>
      <c r="AD398" s="405"/>
      <c r="AE398" s="405">
        <v>14.4</v>
      </c>
      <c r="AF398" s="405"/>
      <c r="AG398" s="410">
        <v>24.7</v>
      </c>
      <c r="AH398" s="405">
        <v>14.3</v>
      </c>
      <c r="AI398" s="405"/>
      <c r="AJ398" s="405">
        <v>7.4</v>
      </c>
      <c r="AK398" s="551">
        <v>916.19999999999993</v>
      </c>
      <c r="AL398" s="318"/>
      <c r="AN398" s="417">
        <f t="shared" si="139"/>
        <v>660.7</v>
      </c>
      <c r="AO398" s="417">
        <f t="shared" si="140"/>
        <v>509.20000000000005</v>
      </c>
      <c r="AP398" s="318">
        <f t="shared" si="141"/>
        <v>765.40915178571424</v>
      </c>
      <c r="AQ398" s="318">
        <f t="shared" si="142"/>
        <v>640.55495029889585</v>
      </c>
    </row>
    <row r="399" spans="1:45" s="417" customFormat="1" ht="31.2">
      <c r="A399" s="686"/>
      <c r="B399" s="313" t="s">
        <v>346</v>
      </c>
      <c r="C399" s="77" t="s">
        <v>437</v>
      </c>
      <c r="D399" s="351">
        <v>141</v>
      </c>
      <c r="E399" s="313" t="s">
        <v>15</v>
      </c>
      <c r="F399" s="478">
        <v>1</v>
      </c>
      <c r="G399" s="479"/>
      <c r="H399" s="479"/>
      <c r="I399" s="479">
        <v>0.5</v>
      </c>
      <c r="J399" s="367"/>
      <c r="K399" s="367"/>
      <c r="L399" s="370">
        <v>1</v>
      </c>
      <c r="M399" s="370"/>
      <c r="N399" s="370"/>
      <c r="O399" s="370">
        <v>0.5</v>
      </c>
      <c r="P399" s="369">
        <v>1</v>
      </c>
      <c r="Q399" s="369"/>
      <c r="R399" s="369"/>
      <c r="S399" s="480">
        <v>1</v>
      </c>
      <c r="T399" s="369" t="s">
        <v>410</v>
      </c>
      <c r="U399" s="369"/>
      <c r="V399" s="369"/>
      <c r="W399" s="336">
        <f t="shared" si="132"/>
        <v>701.5</v>
      </c>
      <c r="X399" s="410">
        <v>343.3</v>
      </c>
      <c r="Y399" s="410">
        <v>97.5</v>
      </c>
      <c r="Z399" s="410">
        <v>133.1</v>
      </c>
      <c r="AA399" s="410">
        <f t="shared" si="138"/>
        <v>107.5</v>
      </c>
      <c r="AB399" s="405"/>
      <c r="AC399" s="405">
        <v>93.7</v>
      </c>
      <c r="AD399" s="405"/>
      <c r="AE399" s="405">
        <v>13.8</v>
      </c>
      <c r="AF399" s="405"/>
      <c r="AG399" s="410">
        <v>20.100000000000001</v>
      </c>
      <c r="AH399" s="405">
        <v>12.4</v>
      </c>
      <c r="AI399" s="405"/>
      <c r="AJ399" s="405">
        <v>5.2</v>
      </c>
      <c r="AK399" s="551">
        <v>905.9</v>
      </c>
      <c r="AL399" s="318"/>
      <c r="AN399" s="417">
        <f t="shared" si="139"/>
        <v>701.5</v>
      </c>
      <c r="AO399" s="417">
        <f t="shared" si="140"/>
        <v>573.9</v>
      </c>
      <c r="AP399" s="318">
        <f t="shared" si="141"/>
        <v>812.67522321428567</v>
      </c>
      <c r="AQ399" s="318">
        <f t="shared" si="142"/>
        <v>721.94518062948987</v>
      </c>
    </row>
    <row r="400" spans="1:45" s="417" customFormat="1">
      <c r="A400" s="686"/>
      <c r="B400" s="313" t="s">
        <v>347</v>
      </c>
      <c r="C400" s="77" t="s">
        <v>438</v>
      </c>
      <c r="D400" s="351">
        <v>106</v>
      </c>
      <c r="E400" s="313" t="s">
        <v>15</v>
      </c>
      <c r="F400" s="478">
        <v>1</v>
      </c>
      <c r="G400" s="479"/>
      <c r="H400" s="479"/>
      <c r="I400" s="479">
        <v>0.5</v>
      </c>
      <c r="J400" s="367"/>
      <c r="K400" s="367"/>
      <c r="L400" s="370">
        <v>1</v>
      </c>
      <c r="M400" s="370"/>
      <c r="N400" s="370"/>
      <c r="O400" s="370">
        <v>0.5</v>
      </c>
      <c r="P400" s="369">
        <v>1</v>
      </c>
      <c r="Q400" s="369"/>
      <c r="R400" s="369"/>
      <c r="S400" s="480"/>
      <c r="T400" s="369" t="s">
        <v>410</v>
      </c>
      <c r="U400" s="369"/>
      <c r="V400" s="369"/>
      <c r="W400" s="336">
        <f t="shared" si="132"/>
        <v>590.9</v>
      </c>
      <c r="X400" s="410">
        <v>391.1</v>
      </c>
      <c r="Y400" s="410"/>
      <c r="Z400" s="410">
        <v>118.1</v>
      </c>
      <c r="AA400" s="410">
        <f t="shared" si="138"/>
        <v>57.3</v>
      </c>
      <c r="AB400" s="405"/>
      <c r="AC400" s="405">
        <v>43.9</v>
      </c>
      <c r="AD400" s="405"/>
      <c r="AE400" s="405">
        <v>13.4</v>
      </c>
      <c r="AF400" s="405"/>
      <c r="AG400" s="410">
        <v>24.4</v>
      </c>
      <c r="AH400" s="405">
        <v>12.4</v>
      </c>
      <c r="AI400" s="405"/>
      <c r="AJ400" s="405">
        <v>6.2</v>
      </c>
      <c r="AK400" s="551">
        <v>820.9</v>
      </c>
      <c r="AL400" s="318"/>
      <c r="AN400" s="417">
        <f t="shared" si="139"/>
        <v>590.9</v>
      </c>
      <c r="AO400" s="417">
        <f t="shared" si="140"/>
        <v>509.20000000000005</v>
      </c>
      <c r="AP400" s="318">
        <f t="shared" si="141"/>
        <v>684.54709821428571</v>
      </c>
      <c r="AQ400" s="318">
        <f t="shared" si="142"/>
        <v>640.55495029889585</v>
      </c>
    </row>
    <row r="401" spans="1:45" s="417" customFormat="1" ht="62.4">
      <c r="A401" s="686"/>
      <c r="B401" s="313" t="s">
        <v>348</v>
      </c>
      <c r="C401" s="77" t="s">
        <v>439</v>
      </c>
      <c r="D401" s="351">
        <v>192</v>
      </c>
      <c r="E401" s="313" t="s">
        <v>15</v>
      </c>
      <c r="F401" s="478">
        <v>1</v>
      </c>
      <c r="G401" s="479"/>
      <c r="H401" s="479"/>
      <c r="I401" s="479">
        <v>0.5</v>
      </c>
      <c r="J401" s="367"/>
      <c r="K401" s="367"/>
      <c r="L401" s="370">
        <v>1</v>
      </c>
      <c r="M401" s="370"/>
      <c r="N401" s="370"/>
      <c r="O401" s="370">
        <v>0.5</v>
      </c>
      <c r="P401" s="369">
        <v>1</v>
      </c>
      <c r="Q401" s="369"/>
      <c r="R401" s="369"/>
      <c r="S401" s="480"/>
      <c r="T401" s="369" t="s">
        <v>410</v>
      </c>
      <c r="U401" s="369"/>
      <c r="V401" s="369"/>
      <c r="W401" s="336">
        <f t="shared" si="132"/>
        <v>634.30000000000007</v>
      </c>
      <c r="X401" s="410">
        <v>391.1</v>
      </c>
      <c r="Y401" s="410"/>
      <c r="Z401" s="410">
        <v>118.1</v>
      </c>
      <c r="AA401" s="410">
        <f t="shared" si="138"/>
        <v>100.7</v>
      </c>
      <c r="AB401" s="405">
        <v>3.2</v>
      </c>
      <c r="AC401" s="405">
        <v>83.2</v>
      </c>
      <c r="AD401" s="405"/>
      <c r="AE401" s="405">
        <v>14.3</v>
      </c>
      <c r="AF401" s="405"/>
      <c r="AG401" s="410">
        <v>24.4</v>
      </c>
      <c r="AH401" s="405">
        <v>11.5</v>
      </c>
      <c r="AI401" s="405"/>
      <c r="AJ401" s="405">
        <v>7.9</v>
      </c>
      <c r="AK401" s="551">
        <v>842.30000000000007</v>
      </c>
      <c r="AL401" s="318"/>
      <c r="AN401" s="417">
        <f t="shared" si="139"/>
        <v>634.30000000000007</v>
      </c>
      <c r="AO401" s="417">
        <f t="shared" si="140"/>
        <v>509.20000000000005</v>
      </c>
      <c r="AP401" s="318">
        <f t="shared" si="141"/>
        <v>734.82522321428587</v>
      </c>
      <c r="AQ401" s="318">
        <f t="shared" si="142"/>
        <v>640.55495029889585</v>
      </c>
    </row>
    <row r="402" spans="1:45" s="417" customFormat="1">
      <c r="A402" s="686"/>
      <c r="B402" s="313" t="s">
        <v>349</v>
      </c>
      <c r="C402" s="77" t="s">
        <v>440</v>
      </c>
      <c r="D402" s="351">
        <v>124</v>
      </c>
      <c r="E402" s="313" t="s">
        <v>15</v>
      </c>
      <c r="F402" s="478">
        <v>1</v>
      </c>
      <c r="G402" s="479"/>
      <c r="H402" s="479"/>
      <c r="I402" s="479">
        <v>0.5</v>
      </c>
      <c r="J402" s="367"/>
      <c r="K402" s="367"/>
      <c r="L402" s="370">
        <v>1</v>
      </c>
      <c r="M402" s="370"/>
      <c r="N402" s="370"/>
      <c r="O402" s="370">
        <v>0.5</v>
      </c>
      <c r="P402" s="369">
        <v>1</v>
      </c>
      <c r="Q402" s="369"/>
      <c r="R402" s="369"/>
      <c r="S402" s="480">
        <v>1</v>
      </c>
      <c r="T402" s="369" t="s">
        <v>410</v>
      </c>
      <c r="U402" s="369"/>
      <c r="V402" s="369"/>
      <c r="W402" s="336">
        <f t="shared" si="132"/>
        <v>688.3</v>
      </c>
      <c r="X402" s="410">
        <v>343.3</v>
      </c>
      <c r="Y402" s="410">
        <v>97.5</v>
      </c>
      <c r="Z402" s="410">
        <v>133.1</v>
      </c>
      <c r="AA402" s="410">
        <f t="shared" si="138"/>
        <v>91.100000000000009</v>
      </c>
      <c r="AB402" s="405"/>
      <c r="AC402" s="405">
        <v>76.900000000000006</v>
      </c>
      <c r="AD402" s="405"/>
      <c r="AE402" s="405">
        <v>14.2</v>
      </c>
      <c r="AF402" s="405"/>
      <c r="AG402" s="410">
        <v>23.3</v>
      </c>
      <c r="AH402" s="405">
        <v>12.7</v>
      </c>
      <c r="AI402" s="405"/>
      <c r="AJ402" s="405">
        <v>6.5</v>
      </c>
      <c r="AK402" s="551">
        <v>905.9</v>
      </c>
      <c r="AL402" s="318"/>
      <c r="AN402" s="417">
        <f t="shared" si="139"/>
        <v>688.3</v>
      </c>
      <c r="AO402" s="417">
        <f t="shared" si="140"/>
        <v>573.9</v>
      </c>
      <c r="AP402" s="318">
        <f t="shared" si="141"/>
        <v>797.38325892857142</v>
      </c>
      <c r="AQ402" s="318">
        <f t="shared" si="142"/>
        <v>721.94518062948987</v>
      </c>
    </row>
    <row r="403" spans="1:45" s="417" customFormat="1" ht="31.2">
      <c r="A403" s="686"/>
      <c r="B403" s="313" t="s">
        <v>350</v>
      </c>
      <c r="C403" s="77" t="s">
        <v>441</v>
      </c>
      <c r="D403" s="351">
        <v>448</v>
      </c>
      <c r="E403" s="313" t="s">
        <v>15</v>
      </c>
      <c r="F403" s="478">
        <v>1</v>
      </c>
      <c r="G403" s="479"/>
      <c r="H403" s="479"/>
      <c r="I403" s="479">
        <v>1</v>
      </c>
      <c r="J403" s="367"/>
      <c r="K403" s="367"/>
      <c r="L403" s="370">
        <v>1</v>
      </c>
      <c r="M403" s="370"/>
      <c r="N403" s="370"/>
      <c r="O403" s="370">
        <v>1</v>
      </c>
      <c r="P403" s="369">
        <v>1</v>
      </c>
      <c r="Q403" s="369"/>
      <c r="R403" s="369"/>
      <c r="S403" s="480">
        <v>1</v>
      </c>
      <c r="T403" s="369" t="s">
        <v>410</v>
      </c>
      <c r="U403" s="369"/>
      <c r="V403" s="369"/>
      <c r="W403" s="336">
        <f t="shared" si="132"/>
        <v>860.2</v>
      </c>
      <c r="X403" s="410">
        <v>343.3</v>
      </c>
      <c r="Y403" s="410">
        <v>194.9</v>
      </c>
      <c r="Z403" s="410">
        <v>162.5</v>
      </c>
      <c r="AA403" s="410">
        <f t="shared" si="138"/>
        <v>132.4</v>
      </c>
      <c r="AB403" s="405">
        <v>3.2</v>
      </c>
      <c r="AC403" s="405">
        <v>113.9</v>
      </c>
      <c r="AD403" s="405"/>
      <c r="AE403" s="405">
        <v>15.3</v>
      </c>
      <c r="AF403" s="405"/>
      <c r="AG403" s="410">
        <v>27.1</v>
      </c>
      <c r="AH403" s="405">
        <v>18.5</v>
      </c>
      <c r="AI403" s="405"/>
      <c r="AJ403" s="405">
        <v>5.7</v>
      </c>
      <c r="AK403" s="551">
        <v>1011.1</v>
      </c>
      <c r="AL403" s="318"/>
      <c r="AN403" s="417">
        <f t="shared" si="139"/>
        <v>860.2</v>
      </c>
      <c r="AO403" s="417">
        <f t="shared" si="140"/>
        <v>700.7</v>
      </c>
      <c r="AP403" s="318">
        <f t="shared" si="141"/>
        <v>996.52633928571424</v>
      </c>
      <c r="AQ403" s="318">
        <f t="shared" si="142"/>
        <v>881.45493651696052</v>
      </c>
    </row>
    <row r="404" spans="1:45" s="417" customFormat="1" ht="31.2">
      <c r="A404" s="686"/>
      <c r="B404" s="313" t="s">
        <v>351</v>
      </c>
      <c r="C404" s="77" t="s">
        <v>442</v>
      </c>
      <c r="D404" s="351">
        <v>119</v>
      </c>
      <c r="E404" s="313" t="s">
        <v>15</v>
      </c>
      <c r="F404" s="478">
        <v>1</v>
      </c>
      <c r="G404" s="479"/>
      <c r="H404" s="479"/>
      <c r="I404" s="479">
        <v>0.5</v>
      </c>
      <c r="J404" s="367"/>
      <c r="K404" s="367"/>
      <c r="L404" s="370">
        <v>1</v>
      </c>
      <c r="M404" s="370"/>
      <c r="N404" s="370"/>
      <c r="O404" s="370">
        <v>0.5</v>
      </c>
      <c r="P404" s="369">
        <v>1</v>
      </c>
      <c r="Q404" s="369"/>
      <c r="R404" s="369"/>
      <c r="S404" s="480">
        <v>1</v>
      </c>
      <c r="T404" s="369" t="s">
        <v>410</v>
      </c>
      <c r="U404" s="369"/>
      <c r="V404" s="369"/>
      <c r="W404" s="336">
        <f t="shared" si="132"/>
        <v>597.19999999999993</v>
      </c>
      <c r="X404" s="410">
        <v>304.8</v>
      </c>
      <c r="Y404" s="410">
        <v>97.5</v>
      </c>
      <c r="Z404" s="410">
        <v>121.5</v>
      </c>
      <c r="AA404" s="410">
        <f t="shared" si="138"/>
        <v>57.3</v>
      </c>
      <c r="AB404" s="405">
        <v>3.1</v>
      </c>
      <c r="AC404" s="405">
        <v>46.3</v>
      </c>
      <c r="AD404" s="405"/>
      <c r="AE404" s="405">
        <v>7.9</v>
      </c>
      <c r="AF404" s="405"/>
      <c r="AG404" s="410">
        <f t="shared" ref="AG404" si="143">AH404+AI404+AJ404</f>
        <v>16.100000000000001</v>
      </c>
      <c r="AH404" s="405">
        <v>10.199999999999999</v>
      </c>
      <c r="AI404" s="405"/>
      <c r="AJ404" s="405">
        <v>5.9</v>
      </c>
      <c r="AK404" s="551">
        <v>829.7</v>
      </c>
      <c r="AL404" s="318"/>
      <c r="AN404" s="417">
        <f t="shared" si="139"/>
        <v>597.19999999999993</v>
      </c>
      <c r="AO404" s="417">
        <f t="shared" si="140"/>
        <v>523.79999999999995</v>
      </c>
      <c r="AP404" s="318">
        <f t="shared" si="141"/>
        <v>691.84553571428557</v>
      </c>
      <c r="AQ404" s="318">
        <f t="shared" si="142"/>
        <v>658.92121556669599</v>
      </c>
    </row>
    <row r="405" spans="1:45" s="420" customFormat="1">
      <c r="A405" s="601">
        <v>12</v>
      </c>
      <c r="B405" s="12" t="s">
        <v>10</v>
      </c>
      <c r="C405" s="12"/>
      <c r="D405" s="5"/>
      <c r="E405" s="12"/>
      <c r="F405" s="418">
        <f>SUM(F393:F404)</f>
        <v>11.5</v>
      </c>
      <c r="G405" s="418">
        <f t="shared" ref="G405:AI405" si="144">SUM(G393:G404)</f>
        <v>0</v>
      </c>
      <c r="H405" s="418">
        <f t="shared" si="144"/>
        <v>0</v>
      </c>
      <c r="I405" s="418">
        <f t="shared" si="144"/>
        <v>6.5</v>
      </c>
      <c r="J405" s="418">
        <f t="shared" si="144"/>
        <v>0</v>
      </c>
      <c r="K405" s="418">
        <f t="shared" si="144"/>
        <v>0</v>
      </c>
      <c r="L405" s="418">
        <f t="shared" si="144"/>
        <v>10.75</v>
      </c>
      <c r="M405" s="418">
        <f t="shared" si="144"/>
        <v>0</v>
      </c>
      <c r="N405" s="418">
        <f t="shared" si="144"/>
        <v>0</v>
      </c>
      <c r="O405" s="418">
        <f t="shared" si="144"/>
        <v>6</v>
      </c>
      <c r="P405" s="419">
        <f t="shared" si="144"/>
        <v>10</v>
      </c>
      <c r="Q405" s="419">
        <f t="shared" si="144"/>
        <v>0</v>
      </c>
      <c r="R405" s="419">
        <f t="shared" si="144"/>
        <v>0</v>
      </c>
      <c r="S405" s="419">
        <f t="shared" si="144"/>
        <v>6</v>
      </c>
      <c r="T405" s="419">
        <f t="shared" si="144"/>
        <v>0</v>
      </c>
      <c r="U405" s="419">
        <f t="shared" si="144"/>
        <v>0</v>
      </c>
      <c r="V405" s="419">
        <f t="shared" si="144"/>
        <v>0</v>
      </c>
      <c r="W405" s="418">
        <f t="shared" si="144"/>
        <v>7168</v>
      </c>
      <c r="X405" s="418">
        <f t="shared" si="144"/>
        <v>3873.4000000000005</v>
      </c>
      <c r="Y405" s="418">
        <f t="shared" si="144"/>
        <v>584.9</v>
      </c>
      <c r="Z405" s="418">
        <f t="shared" si="144"/>
        <v>1346.4</v>
      </c>
      <c r="AA405" s="418">
        <f t="shared" si="144"/>
        <v>1086</v>
      </c>
      <c r="AB405" s="418">
        <f t="shared" si="144"/>
        <v>22.2</v>
      </c>
      <c r="AC405" s="418">
        <f t="shared" si="144"/>
        <v>915.09999999999991</v>
      </c>
      <c r="AD405" s="418">
        <f t="shared" si="144"/>
        <v>0</v>
      </c>
      <c r="AE405" s="418">
        <f t="shared" si="144"/>
        <v>148.70000000000002</v>
      </c>
      <c r="AF405" s="418">
        <f t="shared" si="144"/>
        <v>0</v>
      </c>
      <c r="AG405" s="418">
        <f t="shared" si="144"/>
        <v>277.30000000000007</v>
      </c>
      <c r="AH405" s="418">
        <f t="shared" si="144"/>
        <v>142.80000000000001</v>
      </c>
      <c r="AI405" s="418">
        <f t="shared" si="144"/>
        <v>0</v>
      </c>
      <c r="AJ405" s="418">
        <f>SUM(AJ393:AJ404)</f>
        <v>76.500000000000014</v>
      </c>
      <c r="AK405" s="418">
        <f>SUM(AK393:AK404)</f>
        <v>9861.6</v>
      </c>
      <c r="AL405" s="418"/>
      <c r="AN405" s="418">
        <f>SUM(AN393:AN404)</f>
        <v>7168</v>
      </c>
      <c r="AO405" s="418">
        <f>SUM(AO393:AO404)</f>
        <v>5804.7</v>
      </c>
      <c r="AP405" s="418">
        <f>'[1]Шаблыкинская ЦРБ'!$K$90</f>
        <v>8304</v>
      </c>
      <c r="AQ405" s="418">
        <f>'[1]Шаблыкинская ЦРБ'!$K$11</f>
        <v>7302.1</v>
      </c>
      <c r="AR405" s="420">
        <f>AP405-AP393-AP394-AP395-AP396-AP397-AP398-AP399-AP400-AP401-AP402-AP403-AP404</f>
        <v>0</v>
      </c>
      <c r="AS405" s="420">
        <f>AQ405-AQ393-AQ394-AQ395-AQ396-AQ397-AQ398-AQ399-AQ400-AQ401-AQ402-AQ403-AQ404</f>
        <v>-2.0463630789890885E-12</v>
      </c>
    </row>
    <row r="406" spans="1:45" s="420" customFormat="1">
      <c r="A406" s="699" t="s">
        <v>352</v>
      </c>
      <c r="B406" s="700"/>
      <c r="C406" s="315"/>
      <c r="D406" s="6"/>
      <c r="E406" s="23"/>
      <c r="F406" s="418">
        <f t="shared" ref="F406:AK406" si="145">F405+F392+F382+F368+F355+F347+F332+F309+F270+F255+F246+F217+F207+F166+F146+F133+F124+F105+F94+F76+F62+F49+F40+F24</f>
        <v>326.5</v>
      </c>
      <c r="G406" s="418">
        <f t="shared" si="145"/>
        <v>62</v>
      </c>
      <c r="H406" s="418">
        <f t="shared" si="145"/>
        <v>0</v>
      </c>
      <c r="I406" s="418">
        <f t="shared" si="145"/>
        <v>135.75</v>
      </c>
      <c r="J406" s="418">
        <f t="shared" si="145"/>
        <v>21.75</v>
      </c>
      <c r="K406" s="418">
        <f t="shared" si="145"/>
        <v>7.75</v>
      </c>
      <c r="L406" s="418">
        <f t="shared" si="145"/>
        <v>305.5</v>
      </c>
      <c r="M406" s="418">
        <f t="shared" si="145"/>
        <v>54.5</v>
      </c>
      <c r="N406" s="418">
        <f t="shared" si="145"/>
        <v>0</v>
      </c>
      <c r="O406" s="418">
        <f t="shared" si="145"/>
        <v>124.25</v>
      </c>
      <c r="P406" s="419">
        <f t="shared" si="145"/>
        <v>286</v>
      </c>
      <c r="Q406" s="419">
        <f t="shared" si="145"/>
        <v>56</v>
      </c>
      <c r="R406" s="419">
        <f t="shared" si="145"/>
        <v>0</v>
      </c>
      <c r="S406" s="419">
        <f t="shared" si="145"/>
        <v>153</v>
      </c>
      <c r="T406" s="419">
        <f t="shared" si="145"/>
        <v>0</v>
      </c>
      <c r="U406" s="419">
        <f t="shared" si="145"/>
        <v>0</v>
      </c>
      <c r="V406" s="419">
        <f t="shared" si="145"/>
        <v>0</v>
      </c>
      <c r="W406" s="418">
        <f t="shared" si="145"/>
        <v>222507.02815627735</v>
      </c>
      <c r="X406" s="418">
        <f t="shared" si="145"/>
        <v>131710.77467200003</v>
      </c>
      <c r="Y406" s="418">
        <f t="shared" si="145"/>
        <v>16249.24</v>
      </c>
      <c r="Z406" s="418">
        <f t="shared" si="145"/>
        <v>44213.330150944006</v>
      </c>
      <c r="AA406" s="418">
        <f t="shared" si="145"/>
        <v>24425.249999999996</v>
      </c>
      <c r="AB406" s="418">
        <f t="shared" si="145"/>
        <v>1193.19</v>
      </c>
      <c r="AC406" s="418">
        <f t="shared" si="145"/>
        <v>19188.859999999997</v>
      </c>
      <c r="AD406" s="418">
        <f t="shared" si="145"/>
        <v>747.90000000000009</v>
      </c>
      <c r="AE406" s="418">
        <f t="shared" si="145"/>
        <v>3378.9</v>
      </c>
      <c r="AF406" s="418">
        <f t="shared" si="145"/>
        <v>822.4</v>
      </c>
      <c r="AG406" s="418">
        <f t="shared" si="145"/>
        <v>5086.0333333333338</v>
      </c>
      <c r="AH406" s="418">
        <f t="shared" si="145"/>
        <v>3409.9299999999994</v>
      </c>
      <c r="AI406" s="418">
        <f t="shared" si="145"/>
        <v>159.60000000000002</v>
      </c>
      <c r="AJ406" s="418">
        <f t="shared" si="145"/>
        <v>1494.7033333333336</v>
      </c>
      <c r="AK406" s="418">
        <f t="shared" si="145"/>
        <v>265572.02494819928</v>
      </c>
      <c r="AN406" s="418">
        <f>AN405+AN392+AN382+AN368+AN355+AN347+AN332+AN309+AN270+AN255+AN246+AN217+AN207+AN166+AN146+AN133+AN124+AN105+AN94+AN76+AN62+AN49+AN40+AN24</f>
        <v>221540.52995627731</v>
      </c>
      <c r="AO406" s="418">
        <f>AO405+AO392+AO382+AO368+AO355+AO347+AO332+AO309+AO270+AO255+AO246+AO217+AO207+AO166+AO146+AO133+AO124+AO105+AO94+AO76+AO62+AO49+AO40+AO24</f>
        <v>191314.24662294399</v>
      </c>
      <c r="AP406" s="418">
        <f>AP405+AP392+AP382+AP368+AP355+AP347+AP332+AP309+AP270+AP255+AP246+AP217+AP207+AP166+AP146+AP133+AP124+AP105+AP94+AP76+AP62+AP49+AP40+AP24</f>
        <v>263748.83660000004</v>
      </c>
      <c r="AQ406" s="418">
        <f>AQ405+AQ392+AQ382+AQ368+AQ355+AQ347+AQ332+AQ309+AQ270+AQ255+AQ246+AQ217+AQ207+AQ166+AQ146+AQ133+AQ124+AQ105+AQ94+AQ76+AQ62+AQ49+AQ40+AQ24</f>
        <v>227132.3046</v>
      </c>
    </row>
    <row r="407" spans="1:45">
      <c r="AN407" s="9">
        <f>W406</f>
        <v>222507.02815627735</v>
      </c>
      <c r="AO407" s="9">
        <f>X406+Y406+Z406</f>
        <v>192173.34482294403</v>
      </c>
      <c r="AP407" s="9">
        <f>'[1]Свод по МО'!$L$59</f>
        <v>263748.83659999998</v>
      </c>
    </row>
    <row r="408" spans="1:45">
      <c r="B408" s="692" t="s">
        <v>353</v>
      </c>
      <c r="C408" s="692"/>
      <c r="D408" s="692"/>
      <c r="E408" s="692"/>
      <c r="AN408" s="9">
        <f>AN406-AN407</f>
        <v>-966.49820000003092</v>
      </c>
      <c r="AO408" s="9">
        <f>AO406-AO407</f>
        <v>-859.09820000003674</v>
      </c>
      <c r="AP408" s="9">
        <f>AP406-AP407</f>
        <v>0</v>
      </c>
    </row>
    <row r="409" spans="1:45">
      <c r="B409" s="494"/>
      <c r="C409" s="494"/>
      <c r="D409" s="493"/>
      <c r="E409" s="494"/>
    </row>
    <row r="410" spans="1:45">
      <c r="B410" s="24">
        <v>1</v>
      </c>
      <c r="C410" s="25"/>
      <c r="D410" s="495"/>
      <c r="E410" s="417"/>
    </row>
    <row r="411" spans="1:45">
      <c r="B411" s="24">
        <v>0.7</v>
      </c>
      <c r="C411" s="25"/>
      <c r="D411" s="495"/>
      <c r="E411" s="417"/>
    </row>
    <row r="412" spans="1:45">
      <c r="B412" s="24">
        <v>0.45</v>
      </c>
      <c r="C412" s="25"/>
      <c r="D412" s="495"/>
      <c r="E412" s="417"/>
    </row>
    <row r="413" spans="1:45">
      <c r="B413" s="24">
        <v>0.4</v>
      </c>
      <c r="C413" s="25"/>
      <c r="D413" s="495"/>
      <c r="E413" s="417"/>
    </row>
    <row r="414" spans="1:45">
      <c r="B414" s="24">
        <v>0.3</v>
      </c>
      <c r="C414" s="25"/>
      <c r="D414" s="495"/>
      <c r="E414" s="417"/>
    </row>
    <row r="415" spans="1:45">
      <c r="B415" s="24">
        <v>1.1000000000000001</v>
      </c>
      <c r="C415" s="25"/>
      <c r="D415" s="495"/>
      <c r="E415" s="417"/>
    </row>
    <row r="416" spans="1:45">
      <c r="B416" s="24">
        <v>1</v>
      </c>
      <c r="C416" s="25"/>
      <c r="D416" s="495"/>
      <c r="E416" s="417"/>
    </row>
  </sheetData>
  <mergeCells count="61">
    <mergeCell ref="AP7:AQ7"/>
    <mergeCell ref="AP8:AP9"/>
    <mergeCell ref="A63:A75"/>
    <mergeCell ref="AH8:AJ8"/>
    <mergeCell ref="E7:E9"/>
    <mergeCell ref="D7:D9"/>
    <mergeCell ref="AA8:AA9"/>
    <mergeCell ref="AB8:AE8"/>
    <mergeCell ref="AL7:AL9"/>
    <mergeCell ref="F8:H8"/>
    <mergeCell ref="I8:K8"/>
    <mergeCell ref="L8:L9"/>
    <mergeCell ref="M8:M9"/>
    <mergeCell ref="N8:N9"/>
    <mergeCell ref="S8:S9"/>
    <mergeCell ref="T8:T9"/>
    <mergeCell ref="A369:A381"/>
    <mergeCell ref="A41:A48"/>
    <mergeCell ref="V8:V9"/>
    <mergeCell ref="A77:A93"/>
    <mergeCell ref="A406:B406"/>
    <mergeCell ref="A218:A245"/>
    <mergeCell ref="A247:A254"/>
    <mergeCell ref="P8:P9"/>
    <mergeCell ref="Q8:Q9"/>
    <mergeCell ref="A393:A404"/>
    <mergeCell ref="O8:O9"/>
    <mergeCell ref="A50:A61"/>
    <mergeCell ref="A95:A104"/>
    <mergeCell ref="B408:E408"/>
    <mergeCell ref="F7:K7"/>
    <mergeCell ref="A25:A39"/>
    <mergeCell ref="Z8:Z9"/>
    <mergeCell ref="W7:AJ7"/>
    <mergeCell ref="AF8:AF9"/>
    <mergeCell ref="AG8:AG9"/>
    <mergeCell ref="W8:W9"/>
    <mergeCell ref="X8:Y8"/>
    <mergeCell ref="A10:A23"/>
    <mergeCell ref="B7:B9"/>
    <mergeCell ref="A7:A9"/>
    <mergeCell ref="L7:O7"/>
    <mergeCell ref="P7:S7"/>
    <mergeCell ref="T7:V7"/>
    <mergeCell ref="R8:R9"/>
    <mergeCell ref="AK7:AK9"/>
    <mergeCell ref="A356:A367"/>
    <mergeCell ref="A383:A391"/>
    <mergeCell ref="A106:A123"/>
    <mergeCell ref="A271:A308"/>
    <mergeCell ref="A208:A216"/>
    <mergeCell ref="A125:A132"/>
    <mergeCell ref="A134:A145"/>
    <mergeCell ref="A147:A165"/>
    <mergeCell ref="A167:A206"/>
    <mergeCell ref="A256:A269"/>
    <mergeCell ref="A310:A331"/>
    <mergeCell ref="A333:A346"/>
    <mergeCell ref="C7:C9"/>
    <mergeCell ref="A348:A354"/>
    <mergeCell ref="U8:U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3:BS413"/>
  <sheetViews>
    <sheetView zoomScale="55" zoomScaleNormal="55" workbookViewId="0">
      <pane xSplit="5" ySplit="9" topLeftCell="AZ10" activePane="bottomRight" state="frozen"/>
      <selection pane="topRight" activeCell="F1" sqref="F1"/>
      <selection pane="bottomLeft" activeCell="A10" sqref="A10"/>
      <selection pane="bottomRight" activeCell="BB13" sqref="BB13"/>
    </sheetView>
  </sheetViews>
  <sheetFormatPr defaultColWidth="8.88671875" defaultRowHeight="15.6"/>
  <cols>
    <col min="1" max="1" width="16.6640625" style="2" customWidth="1"/>
    <col min="2" max="2" width="20.109375" style="7" customWidth="1"/>
    <col min="3" max="3" width="32.6640625" style="7" customWidth="1"/>
    <col min="4" max="4" width="15.44140625" style="110" customWidth="1"/>
    <col min="5" max="5" width="21.44140625" style="8" customWidth="1"/>
    <col min="6" max="17" width="12" style="8" customWidth="1"/>
    <col min="18" max="22" width="12" style="203" customWidth="1"/>
    <col min="23" max="28" width="9" style="96" bestFit="1" customWidth="1"/>
    <col min="29" max="29" width="9" style="96" customWidth="1"/>
    <col min="30" max="30" width="9" style="128" bestFit="1" customWidth="1"/>
    <col min="31" max="33" width="9" style="96" bestFit="1" customWidth="1"/>
    <col min="34" max="34" width="9" style="96" customWidth="1"/>
    <col min="35" max="41" width="9" style="34" customWidth="1"/>
    <col min="42" max="42" width="13" style="96" customWidth="1"/>
    <col min="43" max="43" width="14.33203125" style="96" customWidth="1"/>
    <col min="44" max="45" width="12.6640625" style="96" customWidth="1"/>
    <col min="46" max="46" width="11" style="96" customWidth="1"/>
    <col min="47" max="51" width="11.44140625" style="96" customWidth="1"/>
    <col min="52" max="55" width="13.6640625" style="96" customWidth="1"/>
    <col min="56" max="56" width="29.33203125" style="40" customWidth="1"/>
    <col min="57" max="57" width="5.109375" style="9" customWidth="1"/>
    <col min="58" max="62" width="14.6640625" style="9" customWidth="1"/>
    <col min="63" max="63" width="14.44140625" style="9" customWidth="1"/>
    <col min="64" max="67" width="16.6640625" style="219" customWidth="1"/>
    <col min="68" max="68" width="14.6640625" style="9" customWidth="1"/>
    <col min="69" max="69" width="14" style="231" customWidth="1"/>
    <col min="70" max="16384" width="8.88671875" style="9"/>
  </cols>
  <sheetData>
    <row r="3" spans="1:71" ht="69" customHeight="1">
      <c r="A3" s="29"/>
      <c r="B3" s="117"/>
      <c r="C3" s="117"/>
      <c r="D3" s="104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200"/>
      <c r="S3" s="200"/>
      <c r="T3" s="200"/>
      <c r="U3" s="200"/>
      <c r="V3" s="200"/>
    </row>
    <row r="4" spans="1:71">
      <c r="A4" s="29"/>
      <c r="B4" s="117"/>
      <c r="C4" s="117"/>
      <c r="D4" s="104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200"/>
      <c r="S4" s="200"/>
      <c r="T4" s="200"/>
      <c r="U4" s="200"/>
      <c r="V4" s="200"/>
    </row>
    <row r="5" spans="1:71">
      <c r="A5" s="26"/>
      <c r="B5" s="9"/>
      <c r="C5" s="96"/>
      <c r="D5" s="105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201"/>
      <c r="S5" s="201"/>
      <c r="T5" s="201"/>
      <c r="U5" s="201"/>
      <c r="V5" s="201"/>
    </row>
    <row r="6" spans="1:71" ht="16.2" thickBot="1">
      <c r="A6" s="30"/>
      <c r="B6" s="10"/>
      <c r="C6" s="10"/>
      <c r="D6" s="106"/>
      <c r="E6" s="10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10"/>
      <c r="S6" s="10"/>
      <c r="T6" s="10"/>
      <c r="U6" s="10"/>
      <c r="V6" s="10"/>
      <c r="BL6" s="173"/>
      <c r="BM6" s="173"/>
      <c r="BN6" s="173"/>
      <c r="BO6" s="174"/>
      <c r="BP6" s="174"/>
      <c r="BQ6" s="175"/>
      <c r="BR6" s="176"/>
      <c r="BS6" s="706"/>
    </row>
    <row r="7" spans="1:71" ht="69" customHeight="1">
      <c r="A7" s="704" t="s">
        <v>354</v>
      </c>
      <c r="B7" s="690" t="s">
        <v>355</v>
      </c>
      <c r="C7" s="690" t="s">
        <v>365</v>
      </c>
      <c r="D7" s="705" t="s">
        <v>356</v>
      </c>
      <c r="E7" s="690" t="s">
        <v>0</v>
      </c>
      <c r="F7" s="725" t="s">
        <v>827</v>
      </c>
      <c r="G7" s="725"/>
      <c r="H7" s="725"/>
      <c r="I7" s="725"/>
      <c r="J7" s="725" t="s">
        <v>828</v>
      </c>
      <c r="K7" s="725"/>
      <c r="L7" s="725"/>
      <c r="M7" s="725"/>
      <c r="N7" s="725" t="s">
        <v>829</v>
      </c>
      <c r="O7" s="725"/>
      <c r="P7" s="725"/>
      <c r="Q7" s="725"/>
      <c r="R7" s="726" t="s">
        <v>830</v>
      </c>
      <c r="S7" s="726"/>
      <c r="T7" s="726"/>
      <c r="U7" s="726"/>
      <c r="V7" s="726"/>
      <c r="W7" s="693" t="s">
        <v>366</v>
      </c>
      <c r="X7" s="693"/>
      <c r="Y7" s="693"/>
      <c r="Z7" s="693"/>
      <c r="AA7" s="693"/>
      <c r="AB7" s="693"/>
      <c r="AC7" s="712" t="s">
        <v>931</v>
      </c>
      <c r="AD7" s="693" t="s">
        <v>367</v>
      </c>
      <c r="AE7" s="693"/>
      <c r="AF7" s="693"/>
      <c r="AG7" s="693"/>
      <c r="AH7" s="712" t="s">
        <v>931</v>
      </c>
      <c r="AI7" s="691" t="s">
        <v>368</v>
      </c>
      <c r="AJ7" s="691"/>
      <c r="AK7" s="691"/>
      <c r="AL7" s="691"/>
      <c r="AM7" s="691" t="s">
        <v>369</v>
      </c>
      <c r="AN7" s="691"/>
      <c r="AO7" s="691"/>
      <c r="AP7" s="693" t="s">
        <v>370</v>
      </c>
      <c r="AQ7" s="693"/>
      <c r="AR7" s="693"/>
      <c r="AS7" s="693"/>
      <c r="AT7" s="693"/>
      <c r="AU7" s="693"/>
      <c r="AV7" s="693"/>
      <c r="AW7" s="693"/>
      <c r="AX7" s="693"/>
      <c r="AY7" s="693"/>
      <c r="AZ7" s="693"/>
      <c r="BA7" s="693"/>
      <c r="BB7" s="693"/>
      <c r="BC7" s="693"/>
      <c r="BD7" s="693" t="s">
        <v>371</v>
      </c>
      <c r="BF7" s="693" t="s">
        <v>927</v>
      </c>
      <c r="BG7" s="693"/>
      <c r="BH7" s="693" t="s">
        <v>818</v>
      </c>
      <c r="BI7" s="693"/>
      <c r="BJ7" s="234"/>
      <c r="BL7" s="707" t="s">
        <v>1</v>
      </c>
      <c r="BM7" s="707"/>
      <c r="BN7" s="707"/>
      <c r="BO7" s="707"/>
      <c r="BP7" s="708" t="s">
        <v>921</v>
      </c>
      <c r="BQ7" s="709" t="s">
        <v>937</v>
      </c>
      <c r="BR7" s="176"/>
      <c r="BS7" s="706"/>
    </row>
    <row r="8" spans="1:71" ht="82.95" customHeight="1">
      <c r="A8" s="704"/>
      <c r="B8" s="690"/>
      <c r="C8" s="690"/>
      <c r="D8" s="705"/>
      <c r="E8" s="690"/>
      <c r="F8" s="123" t="s">
        <v>831</v>
      </c>
      <c r="G8" s="123" t="s">
        <v>2</v>
      </c>
      <c r="H8" s="123" t="s">
        <v>3</v>
      </c>
      <c r="I8" s="123" t="s">
        <v>4</v>
      </c>
      <c r="J8" s="123" t="s">
        <v>831</v>
      </c>
      <c r="K8" s="123" t="s">
        <v>2</v>
      </c>
      <c r="L8" s="123" t="s">
        <v>3</v>
      </c>
      <c r="M8" s="123" t="s">
        <v>4</v>
      </c>
      <c r="N8" s="123" t="s">
        <v>831</v>
      </c>
      <c r="O8" s="123" t="s">
        <v>2</v>
      </c>
      <c r="P8" s="123" t="s">
        <v>3</v>
      </c>
      <c r="Q8" s="123" t="s">
        <v>4</v>
      </c>
      <c r="R8" s="202" t="s">
        <v>831</v>
      </c>
      <c r="S8" s="202" t="s">
        <v>2</v>
      </c>
      <c r="T8" s="202" t="s">
        <v>3</v>
      </c>
      <c r="U8" s="202" t="s">
        <v>4</v>
      </c>
      <c r="V8" s="202" t="s">
        <v>375</v>
      </c>
      <c r="W8" s="693" t="s">
        <v>372</v>
      </c>
      <c r="X8" s="693"/>
      <c r="Y8" s="693"/>
      <c r="Z8" s="693" t="s">
        <v>373</v>
      </c>
      <c r="AA8" s="693"/>
      <c r="AB8" s="693"/>
      <c r="AC8" s="713"/>
      <c r="AD8" s="711" t="s">
        <v>374</v>
      </c>
      <c r="AE8" s="693" t="s">
        <v>5</v>
      </c>
      <c r="AF8" s="693" t="s">
        <v>6</v>
      </c>
      <c r="AG8" s="693" t="s">
        <v>373</v>
      </c>
      <c r="AH8" s="713"/>
      <c r="AI8" s="691" t="s">
        <v>374</v>
      </c>
      <c r="AJ8" s="691" t="s">
        <v>5</v>
      </c>
      <c r="AK8" s="691" t="s">
        <v>6</v>
      </c>
      <c r="AL8" s="691" t="s">
        <v>373</v>
      </c>
      <c r="AM8" s="691" t="s">
        <v>374</v>
      </c>
      <c r="AN8" s="691" t="s">
        <v>5</v>
      </c>
      <c r="AO8" s="691" t="s">
        <v>6</v>
      </c>
      <c r="AP8" s="723" t="s">
        <v>375</v>
      </c>
      <c r="AQ8" s="694" t="s">
        <v>376</v>
      </c>
      <c r="AR8" s="694"/>
      <c r="AS8" s="694" t="s">
        <v>377</v>
      </c>
      <c r="AT8" s="676" t="s">
        <v>378</v>
      </c>
      <c r="AU8" s="676" t="s">
        <v>379</v>
      </c>
      <c r="AV8" s="676"/>
      <c r="AW8" s="676"/>
      <c r="AX8" s="676"/>
      <c r="AY8" s="676" t="s">
        <v>380</v>
      </c>
      <c r="AZ8" s="676" t="s">
        <v>381</v>
      </c>
      <c r="BA8" s="676" t="s">
        <v>379</v>
      </c>
      <c r="BB8" s="676"/>
      <c r="BC8" s="676"/>
      <c r="BD8" s="693"/>
      <c r="BF8" s="724" t="s">
        <v>819</v>
      </c>
      <c r="BG8" s="68" t="s">
        <v>412</v>
      </c>
      <c r="BH8" s="724" t="s">
        <v>819</v>
      </c>
      <c r="BI8" s="68" t="s">
        <v>412</v>
      </c>
      <c r="BJ8" s="235"/>
      <c r="BL8" s="177" t="s">
        <v>7</v>
      </c>
      <c r="BM8" s="177" t="s">
        <v>8</v>
      </c>
      <c r="BN8" s="177" t="s">
        <v>9</v>
      </c>
      <c r="BO8" s="177" t="s">
        <v>10</v>
      </c>
      <c r="BP8" s="708"/>
      <c r="BQ8" s="710"/>
      <c r="BR8" s="176"/>
      <c r="BS8" s="706"/>
    </row>
    <row r="9" spans="1:71" ht="91.95" customHeight="1">
      <c r="A9" s="704"/>
      <c r="B9" s="690"/>
      <c r="C9" s="690"/>
      <c r="D9" s="705"/>
      <c r="E9" s="690"/>
      <c r="F9" s="198">
        <v>1</v>
      </c>
      <c r="G9" s="198"/>
      <c r="H9" s="198"/>
      <c r="I9" s="199">
        <v>0.5</v>
      </c>
      <c r="J9" s="198">
        <v>1</v>
      </c>
      <c r="K9" s="198">
        <v>1</v>
      </c>
      <c r="L9" s="198"/>
      <c r="M9" s="199">
        <v>1</v>
      </c>
      <c r="N9" s="198">
        <v>1</v>
      </c>
      <c r="O9" s="198">
        <v>1.5</v>
      </c>
      <c r="P9" s="198"/>
      <c r="Q9" s="199">
        <v>1</v>
      </c>
      <c r="R9" s="198"/>
      <c r="S9" s="198"/>
      <c r="T9" s="198"/>
      <c r="U9" s="198"/>
      <c r="V9" s="199"/>
      <c r="W9" s="111" t="s">
        <v>374</v>
      </c>
      <c r="X9" s="111" t="s">
        <v>5</v>
      </c>
      <c r="Y9" s="111" t="s">
        <v>6</v>
      </c>
      <c r="Z9" s="112" t="s">
        <v>382</v>
      </c>
      <c r="AA9" s="112" t="s">
        <v>383</v>
      </c>
      <c r="AB9" s="112" t="s">
        <v>384</v>
      </c>
      <c r="AC9" s="714"/>
      <c r="AD9" s="711"/>
      <c r="AE9" s="693"/>
      <c r="AF9" s="693"/>
      <c r="AG9" s="693"/>
      <c r="AH9" s="714"/>
      <c r="AI9" s="691"/>
      <c r="AJ9" s="691"/>
      <c r="AK9" s="691"/>
      <c r="AL9" s="691"/>
      <c r="AM9" s="691"/>
      <c r="AN9" s="691"/>
      <c r="AO9" s="691"/>
      <c r="AP9" s="723"/>
      <c r="AQ9" s="116" t="s">
        <v>372</v>
      </c>
      <c r="AR9" s="116" t="s">
        <v>373</v>
      </c>
      <c r="AS9" s="694"/>
      <c r="AT9" s="676"/>
      <c r="AU9" s="112" t="s">
        <v>385</v>
      </c>
      <c r="AV9" s="112" t="s">
        <v>386</v>
      </c>
      <c r="AW9" s="112" t="s">
        <v>387</v>
      </c>
      <c r="AX9" s="112" t="s">
        <v>388</v>
      </c>
      <c r="AY9" s="676"/>
      <c r="AZ9" s="676"/>
      <c r="BA9" s="112" t="s">
        <v>389</v>
      </c>
      <c r="BB9" s="112" t="s">
        <v>390</v>
      </c>
      <c r="BC9" s="112" t="s">
        <v>391</v>
      </c>
      <c r="BD9" s="693"/>
      <c r="BF9" s="724"/>
      <c r="BG9" s="68" t="s">
        <v>820</v>
      </c>
      <c r="BH9" s="724"/>
      <c r="BI9" s="68" t="s">
        <v>820</v>
      </c>
      <c r="BJ9" s="235"/>
      <c r="BL9" s="178">
        <v>1175900</v>
      </c>
      <c r="BM9" s="178">
        <v>1862900</v>
      </c>
      <c r="BN9" s="178">
        <v>2091900</v>
      </c>
      <c r="BO9" s="177"/>
      <c r="BP9" s="177"/>
      <c r="BQ9" s="186"/>
      <c r="BR9" s="176"/>
      <c r="BS9" s="238"/>
    </row>
    <row r="10" spans="1:71" ht="62.4" customHeight="1">
      <c r="A10" s="716" t="s">
        <v>11</v>
      </c>
      <c r="B10" s="113" t="s">
        <v>12</v>
      </c>
      <c r="C10" s="71" t="s">
        <v>470</v>
      </c>
      <c r="D10" s="119">
        <v>353</v>
      </c>
      <c r="E10" s="113" t="s">
        <v>13</v>
      </c>
      <c r="F10" s="124">
        <v>1</v>
      </c>
      <c r="G10" s="124"/>
      <c r="H10" s="124"/>
      <c r="I10" s="156">
        <v>0.5</v>
      </c>
      <c r="J10" s="124"/>
      <c r="K10" s="124"/>
      <c r="L10" s="124"/>
      <c r="M10" s="124"/>
      <c r="N10" s="124"/>
      <c r="O10" s="124"/>
      <c r="P10" s="124"/>
      <c r="Q10" s="156"/>
      <c r="R10" s="198">
        <f>F10+J10+N10</f>
        <v>1</v>
      </c>
      <c r="S10" s="198">
        <f t="shared" ref="S10:U10" si="0">G10+K10+O10</f>
        <v>0</v>
      </c>
      <c r="T10" s="198">
        <f t="shared" si="0"/>
        <v>0</v>
      </c>
      <c r="U10" s="198">
        <f t="shared" si="0"/>
        <v>0.5</v>
      </c>
      <c r="V10" s="198">
        <f>SUM(R10:U10)</f>
        <v>1.5</v>
      </c>
      <c r="W10" s="49">
        <v>1</v>
      </c>
      <c r="X10" s="49"/>
      <c r="Y10" s="49"/>
      <c r="Z10" s="129">
        <v>0.25</v>
      </c>
      <c r="AA10" s="49"/>
      <c r="AB10" s="49"/>
      <c r="AC10" s="49">
        <f>R10+S10+T10-W10-X10</f>
        <v>0</v>
      </c>
      <c r="AD10" s="130">
        <v>1</v>
      </c>
      <c r="AE10" s="49"/>
      <c r="AF10" s="50"/>
      <c r="AG10" s="129">
        <v>0.25</v>
      </c>
      <c r="AH10" s="218">
        <f>R10+S10+T10-AD10-AE10</f>
        <v>0</v>
      </c>
      <c r="AI10" s="115">
        <v>1</v>
      </c>
      <c r="AJ10" s="115"/>
      <c r="AK10" s="115"/>
      <c r="AL10" s="115"/>
      <c r="AM10" s="50" t="s">
        <v>429</v>
      </c>
      <c r="AN10" s="50"/>
      <c r="AO10" s="50"/>
      <c r="AP10" s="49">
        <f>AQ10+AR10+AS10+AT10+AY10+AZ10</f>
        <v>486.8</v>
      </c>
      <c r="AQ10" s="49">
        <v>341.3</v>
      </c>
      <c r="AR10" s="49"/>
      <c r="AS10" s="49">
        <v>103.1</v>
      </c>
      <c r="AT10" s="49">
        <f t="shared" ref="AT10:AT23" si="1">AU10+AV10+AW10+AX10</f>
        <v>33.200000000000003</v>
      </c>
      <c r="AU10" s="49"/>
      <c r="AV10" s="49">
        <v>27</v>
      </c>
      <c r="AW10" s="49"/>
      <c r="AX10" s="49">
        <v>6.2</v>
      </c>
      <c r="AY10" s="49">
        <v>1.1000000000000001</v>
      </c>
      <c r="AZ10" s="49">
        <f t="shared" ref="AZ10:AZ23" si="2">BA10+BB10+BC10</f>
        <v>8.1</v>
      </c>
      <c r="BA10" s="49">
        <v>3.9</v>
      </c>
      <c r="BB10" s="49">
        <v>4.2</v>
      </c>
      <c r="BC10" s="49"/>
      <c r="BD10" s="41"/>
      <c r="BF10" s="11">
        <f>AP10</f>
        <v>486.8</v>
      </c>
      <c r="BG10" s="11">
        <f>AQ10+AR10+AS10</f>
        <v>444.4</v>
      </c>
      <c r="BH10" s="11">
        <f t="shared" ref="BH10:BH16" si="3">$BH$24*(BF10/$BF$24)</f>
        <v>718.84265100880759</v>
      </c>
      <c r="BI10" s="11">
        <f t="shared" ref="BI10:BI16" si="4">$BI$24*(BG10/$BG$24)</f>
        <v>671.74750625985348</v>
      </c>
      <c r="BJ10" s="236">
        <f>BH10/BF10</f>
        <v>1.476669373477419</v>
      </c>
      <c r="BK10" s="236">
        <f>BI10/BG10</f>
        <v>1.5115830473894094</v>
      </c>
      <c r="BL10" s="220">
        <f>$BL$9*$BL$407</f>
        <v>705540</v>
      </c>
      <c r="BM10" s="221"/>
      <c r="BN10" s="221"/>
      <c r="BO10" s="221">
        <f>BL10+BM10+BN10</f>
        <v>705540</v>
      </c>
      <c r="BP10" s="221">
        <f t="shared" ref="BP10:BP23" si="5">BH10*1000</f>
        <v>718842.65100880759</v>
      </c>
      <c r="BQ10" s="232">
        <f>BO10-BP10</f>
        <v>-13302.651008807588</v>
      </c>
    </row>
    <row r="11" spans="1:71" ht="109.2">
      <c r="A11" s="716"/>
      <c r="B11" s="113" t="s">
        <v>14</v>
      </c>
      <c r="C11" s="71" t="s">
        <v>471</v>
      </c>
      <c r="D11" s="119">
        <v>592</v>
      </c>
      <c r="E11" s="113" t="s">
        <v>15</v>
      </c>
      <c r="F11" s="124">
        <v>1</v>
      </c>
      <c r="G11" s="124"/>
      <c r="H11" s="124"/>
      <c r="I11" s="156">
        <v>0.5</v>
      </c>
      <c r="J11" s="123"/>
      <c r="K11" s="123"/>
      <c r="L11" s="123"/>
      <c r="M11" s="123"/>
      <c r="N11" s="123"/>
      <c r="O11" s="123"/>
      <c r="P11" s="123"/>
      <c r="Q11" s="123"/>
      <c r="R11" s="198">
        <f t="shared" ref="R11:R69" si="6">F11+J11+N11</f>
        <v>1</v>
      </c>
      <c r="S11" s="198">
        <f t="shared" ref="S11:S69" si="7">G11+K11+O11</f>
        <v>0</v>
      </c>
      <c r="T11" s="198">
        <f t="shared" ref="T11:T69" si="8">H11+L11+P11</f>
        <v>0</v>
      </c>
      <c r="U11" s="198">
        <f t="shared" ref="U11:U69" si="9">I11+M11+Q11</f>
        <v>0.5</v>
      </c>
      <c r="V11" s="198">
        <f t="shared" ref="V11:V69" si="10">SUM(R11:U11)</f>
        <v>1.5</v>
      </c>
      <c r="W11" s="50">
        <v>1</v>
      </c>
      <c r="X11" s="50"/>
      <c r="Y11" s="50"/>
      <c r="Z11" s="111">
        <v>0.25</v>
      </c>
      <c r="AA11" s="50"/>
      <c r="AB11" s="50"/>
      <c r="AC11" s="49">
        <f t="shared" ref="AC11:AC74" si="11">R11+S11+T11-W11-X11</f>
        <v>0</v>
      </c>
      <c r="AD11" s="51">
        <v>1</v>
      </c>
      <c r="AE11" s="50"/>
      <c r="AF11" s="50"/>
      <c r="AG11" s="111">
        <v>0.25</v>
      </c>
      <c r="AH11" s="218">
        <f t="shared" ref="AH11:AH74" si="12">R11+S11+T11-AD11-AE11</f>
        <v>0</v>
      </c>
      <c r="AI11" s="115">
        <v>1</v>
      </c>
      <c r="AJ11" s="115"/>
      <c r="AK11" s="115"/>
      <c r="AL11" s="115"/>
      <c r="AM11" s="50" t="s">
        <v>429</v>
      </c>
      <c r="AN11" s="50"/>
      <c r="AO11" s="50"/>
      <c r="AP11" s="50">
        <f t="shared" ref="AP11:AP23" si="13">AQ11+AR11+AS11+AT11+AY11+AZ11</f>
        <v>538.1</v>
      </c>
      <c r="AQ11" s="50">
        <v>346</v>
      </c>
      <c r="AR11" s="50"/>
      <c r="AS11" s="50">
        <v>104.5</v>
      </c>
      <c r="AT11" s="50">
        <f t="shared" si="1"/>
        <v>71.400000000000006</v>
      </c>
      <c r="AU11" s="50">
        <v>4.8</v>
      </c>
      <c r="AV11" s="50">
        <v>60.4</v>
      </c>
      <c r="AW11" s="50"/>
      <c r="AX11" s="50">
        <v>6.2</v>
      </c>
      <c r="AY11" s="50"/>
      <c r="AZ11" s="50">
        <f t="shared" si="2"/>
        <v>16.2</v>
      </c>
      <c r="BA11" s="50">
        <v>6.2</v>
      </c>
      <c r="BB11" s="50">
        <v>5.2</v>
      </c>
      <c r="BC11" s="50">
        <v>4.8</v>
      </c>
      <c r="BD11" s="41"/>
      <c r="BF11" s="11">
        <f t="shared" ref="BF11:BF23" si="14">AP11</f>
        <v>538.1</v>
      </c>
      <c r="BG11" s="11">
        <f t="shared" ref="BG11:BG40" si="15">AQ11+AR11+AS11</f>
        <v>450.5</v>
      </c>
      <c r="BH11" s="11">
        <f t="shared" si="3"/>
        <v>794.59578986819929</v>
      </c>
      <c r="BI11" s="11">
        <f t="shared" si="4"/>
        <v>680.96816284892884</v>
      </c>
      <c r="BJ11" s="236">
        <f t="shared" ref="BJ11:BJ74" si="16">BH11/BF11</f>
        <v>1.4766693734774192</v>
      </c>
      <c r="BK11" s="236">
        <f t="shared" ref="BK11:BK74" si="17">BI11/BG11</f>
        <v>1.5115830473894092</v>
      </c>
      <c r="BL11" s="220">
        <f>$BL$9*$BL$407</f>
        <v>705540</v>
      </c>
      <c r="BM11" s="221"/>
      <c r="BN11" s="221"/>
      <c r="BO11" s="221">
        <f t="shared" ref="BO11:BO74" si="18">BL11+BM11+BN11</f>
        <v>705540</v>
      </c>
      <c r="BP11" s="221">
        <f t="shared" si="5"/>
        <v>794595.78986819927</v>
      </c>
      <c r="BQ11" s="232">
        <f t="shared" ref="BQ11:BQ74" si="19">BO11-BP11</f>
        <v>-89055.789868199266</v>
      </c>
    </row>
    <row r="12" spans="1:71" ht="31.2">
      <c r="A12" s="716"/>
      <c r="B12" s="113" t="s">
        <v>16</v>
      </c>
      <c r="C12" s="71" t="s">
        <v>472</v>
      </c>
      <c r="D12" s="119">
        <v>401</v>
      </c>
      <c r="E12" s="113" t="s">
        <v>15</v>
      </c>
      <c r="F12" s="124">
        <v>1</v>
      </c>
      <c r="G12" s="124"/>
      <c r="H12" s="124"/>
      <c r="I12" s="156">
        <v>0.5</v>
      </c>
      <c r="J12" s="123"/>
      <c r="K12" s="123"/>
      <c r="L12" s="123"/>
      <c r="M12" s="123"/>
      <c r="N12" s="123"/>
      <c r="O12" s="123"/>
      <c r="P12" s="123"/>
      <c r="Q12" s="123"/>
      <c r="R12" s="198">
        <f t="shared" si="6"/>
        <v>1</v>
      </c>
      <c r="S12" s="198">
        <f t="shared" si="7"/>
        <v>0</v>
      </c>
      <c r="T12" s="198">
        <f t="shared" si="8"/>
        <v>0</v>
      </c>
      <c r="U12" s="198">
        <f t="shared" si="9"/>
        <v>0.5</v>
      </c>
      <c r="V12" s="198">
        <f t="shared" si="10"/>
        <v>1.5</v>
      </c>
      <c r="W12" s="50">
        <v>1</v>
      </c>
      <c r="X12" s="50"/>
      <c r="Y12" s="50"/>
      <c r="Z12" s="111">
        <v>0.25</v>
      </c>
      <c r="AA12" s="50"/>
      <c r="AB12" s="50"/>
      <c r="AC12" s="49">
        <f t="shared" si="11"/>
        <v>0</v>
      </c>
      <c r="AD12" s="51">
        <v>1</v>
      </c>
      <c r="AE12" s="50"/>
      <c r="AF12" s="50"/>
      <c r="AG12" s="111">
        <v>0.25</v>
      </c>
      <c r="AH12" s="218">
        <f t="shared" si="12"/>
        <v>0</v>
      </c>
      <c r="AI12" s="115">
        <v>1</v>
      </c>
      <c r="AJ12" s="115"/>
      <c r="AK12" s="115"/>
      <c r="AL12" s="115"/>
      <c r="AM12" s="50" t="s">
        <v>429</v>
      </c>
      <c r="AN12" s="50"/>
      <c r="AO12" s="50"/>
      <c r="AP12" s="50">
        <f t="shared" si="13"/>
        <v>488.29999999999995</v>
      </c>
      <c r="AQ12" s="50">
        <v>336.2</v>
      </c>
      <c r="AR12" s="50"/>
      <c r="AS12" s="50">
        <v>101.5</v>
      </c>
      <c r="AT12" s="50">
        <f t="shared" si="1"/>
        <v>33.200000000000003</v>
      </c>
      <c r="AU12" s="50"/>
      <c r="AV12" s="50"/>
      <c r="AW12" s="50">
        <v>27</v>
      </c>
      <c r="AX12" s="50">
        <v>6.2</v>
      </c>
      <c r="AY12" s="50"/>
      <c r="AZ12" s="50">
        <f t="shared" si="2"/>
        <v>17.399999999999999</v>
      </c>
      <c r="BA12" s="50">
        <v>8</v>
      </c>
      <c r="BB12" s="50">
        <v>5</v>
      </c>
      <c r="BC12" s="50">
        <v>4.4000000000000004</v>
      </c>
      <c r="BD12" s="41"/>
      <c r="BF12" s="11">
        <f t="shared" si="14"/>
        <v>488.29999999999995</v>
      </c>
      <c r="BG12" s="11">
        <f t="shared" si="15"/>
        <v>437.7</v>
      </c>
      <c r="BH12" s="11">
        <f t="shared" si="3"/>
        <v>721.05765506902367</v>
      </c>
      <c r="BI12" s="11">
        <f t="shared" si="4"/>
        <v>661.61989984234447</v>
      </c>
      <c r="BJ12" s="236">
        <f t="shared" si="16"/>
        <v>1.476669373477419</v>
      </c>
      <c r="BK12" s="236">
        <f t="shared" si="17"/>
        <v>1.5115830473894094</v>
      </c>
      <c r="BL12" s="220">
        <f>$BL$9*$BL$407</f>
        <v>705540</v>
      </c>
      <c r="BM12" s="221"/>
      <c r="BN12" s="221"/>
      <c r="BO12" s="221">
        <f t="shared" si="18"/>
        <v>705540</v>
      </c>
      <c r="BP12" s="221">
        <f t="shared" si="5"/>
        <v>721057.65506902372</v>
      </c>
      <c r="BQ12" s="232">
        <f t="shared" si="19"/>
        <v>-15517.65506902372</v>
      </c>
    </row>
    <row r="13" spans="1:71" ht="93.6">
      <c r="A13" s="716"/>
      <c r="B13" s="113" t="s">
        <v>17</v>
      </c>
      <c r="C13" s="71" t="s">
        <v>473</v>
      </c>
      <c r="D13" s="208">
        <v>147</v>
      </c>
      <c r="E13" s="113" t="s">
        <v>18</v>
      </c>
      <c r="F13" s="124">
        <v>1</v>
      </c>
      <c r="G13" s="124"/>
      <c r="H13" s="124"/>
      <c r="I13" s="156">
        <v>0.5</v>
      </c>
      <c r="J13" s="123"/>
      <c r="K13" s="123"/>
      <c r="L13" s="123"/>
      <c r="M13" s="123"/>
      <c r="N13" s="123"/>
      <c r="O13" s="123"/>
      <c r="P13" s="123"/>
      <c r="Q13" s="123"/>
      <c r="R13" s="198">
        <f t="shared" si="6"/>
        <v>1</v>
      </c>
      <c r="S13" s="198">
        <f t="shared" si="7"/>
        <v>0</v>
      </c>
      <c r="T13" s="198">
        <f t="shared" si="8"/>
        <v>0</v>
      </c>
      <c r="U13" s="198">
        <f t="shared" si="9"/>
        <v>0.5</v>
      </c>
      <c r="V13" s="198">
        <f t="shared" si="10"/>
        <v>1.5</v>
      </c>
      <c r="W13" s="50"/>
      <c r="X13" s="50">
        <v>1</v>
      </c>
      <c r="Y13" s="50"/>
      <c r="Z13" s="111">
        <v>0.25</v>
      </c>
      <c r="AA13" s="50"/>
      <c r="AB13" s="50"/>
      <c r="AC13" s="49">
        <f t="shared" si="11"/>
        <v>0</v>
      </c>
      <c r="AD13" s="60"/>
      <c r="AE13" s="50">
        <v>1</v>
      </c>
      <c r="AF13" s="50"/>
      <c r="AG13" s="111">
        <v>0.25</v>
      </c>
      <c r="AH13" s="129">
        <f t="shared" si="12"/>
        <v>0</v>
      </c>
      <c r="AI13" s="115"/>
      <c r="AJ13" s="115">
        <v>1</v>
      </c>
      <c r="AK13" s="115"/>
      <c r="AL13" s="115">
        <v>1</v>
      </c>
      <c r="AM13" s="50"/>
      <c r="AN13" s="50" t="s">
        <v>429</v>
      </c>
      <c r="AO13" s="50"/>
      <c r="AP13" s="50">
        <f t="shared" si="13"/>
        <v>692.8</v>
      </c>
      <c r="AQ13" s="50">
        <v>276.39999999999998</v>
      </c>
      <c r="AR13" s="50">
        <v>141.4</v>
      </c>
      <c r="AS13" s="50">
        <v>126.2</v>
      </c>
      <c r="AT13" s="50">
        <f t="shared" si="1"/>
        <v>139.29999999999998</v>
      </c>
      <c r="AU13" s="50">
        <v>4.7</v>
      </c>
      <c r="AV13" s="50">
        <v>128.4</v>
      </c>
      <c r="AW13" s="50"/>
      <c r="AX13" s="50">
        <v>6.2</v>
      </c>
      <c r="AY13" s="50"/>
      <c r="AZ13" s="50">
        <f t="shared" si="2"/>
        <v>9.5</v>
      </c>
      <c r="BA13" s="50">
        <v>4.2</v>
      </c>
      <c r="BB13" s="50">
        <v>1.8</v>
      </c>
      <c r="BC13" s="50">
        <v>3.5</v>
      </c>
      <c r="BD13" s="41"/>
      <c r="BF13" s="11">
        <f t="shared" si="14"/>
        <v>692.8</v>
      </c>
      <c r="BG13" s="11">
        <f t="shared" si="15"/>
        <v>544</v>
      </c>
      <c r="BH13" s="11">
        <f t="shared" si="3"/>
        <v>1023.0365419451558</v>
      </c>
      <c r="BI13" s="11">
        <f t="shared" si="4"/>
        <v>822.30117777983867</v>
      </c>
      <c r="BJ13" s="236">
        <f t="shared" si="16"/>
        <v>1.476669373477419</v>
      </c>
      <c r="BK13" s="236">
        <f t="shared" si="17"/>
        <v>1.5115830473894094</v>
      </c>
      <c r="BL13" s="222">
        <f>$BL$9*$BL$405</f>
        <v>470360</v>
      </c>
      <c r="BM13" s="221"/>
      <c r="BN13" s="221"/>
      <c r="BO13" s="221">
        <f t="shared" si="18"/>
        <v>470360</v>
      </c>
      <c r="BP13" s="221">
        <f t="shared" si="5"/>
        <v>1023036.5419451558</v>
      </c>
      <c r="BQ13" s="232">
        <f t="shared" si="19"/>
        <v>-552676.54194515583</v>
      </c>
    </row>
    <row r="14" spans="1:71" ht="140.4">
      <c r="A14" s="716"/>
      <c r="B14" s="113" t="s">
        <v>19</v>
      </c>
      <c r="C14" s="71" t="s">
        <v>474</v>
      </c>
      <c r="D14" s="119">
        <v>301</v>
      </c>
      <c r="E14" s="113" t="s">
        <v>18</v>
      </c>
      <c r="F14" s="124">
        <v>1</v>
      </c>
      <c r="G14" s="124"/>
      <c r="H14" s="124"/>
      <c r="I14" s="156">
        <v>0.5</v>
      </c>
      <c r="J14" s="123"/>
      <c r="K14" s="123"/>
      <c r="L14" s="123"/>
      <c r="M14" s="123"/>
      <c r="N14" s="123"/>
      <c r="O14" s="123"/>
      <c r="P14" s="123"/>
      <c r="Q14" s="123"/>
      <c r="R14" s="198">
        <f t="shared" si="6"/>
        <v>1</v>
      </c>
      <c r="S14" s="198">
        <f t="shared" si="7"/>
        <v>0</v>
      </c>
      <c r="T14" s="198">
        <f t="shared" si="8"/>
        <v>0</v>
      </c>
      <c r="U14" s="198">
        <f t="shared" si="9"/>
        <v>0.5</v>
      </c>
      <c r="V14" s="198">
        <f t="shared" si="10"/>
        <v>1.5</v>
      </c>
      <c r="W14" s="50"/>
      <c r="X14" s="50">
        <v>1</v>
      </c>
      <c r="Y14" s="50"/>
      <c r="Z14" s="111">
        <v>0.25</v>
      </c>
      <c r="AA14" s="50"/>
      <c r="AB14" s="50"/>
      <c r="AC14" s="49">
        <f t="shared" si="11"/>
        <v>0</v>
      </c>
      <c r="AD14" s="60"/>
      <c r="AE14" s="50">
        <v>1</v>
      </c>
      <c r="AF14" s="50"/>
      <c r="AG14" s="111">
        <v>0.25</v>
      </c>
      <c r="AH14" s="129">
        <f t="shared" si="12"/>
        <v>0</v>
      </c>
      <c r="AI14" s="115"/>
      <c r="AJ14" s="115">
        <v>1</v>
      </c>
      <c r="AK14" s="115"/>
      <c r="AL14" s="115"/>
      <c r="AM14" s="50"/>
      <c r="AN14" s="50" t="s">
        <v>429</v>
      </c>
      <c r="AO14" s="50"/>
      <c r="AP14" s="50">
        <f t="shared" si="13"/>
        <v>523.69999999999993</v>
      </c>
      <c r="AQ14" s="50">
        <v>280.2</v>
      </c>
      <c r="AR14" s="50"/>
      <c r="AS14" s="50">
        <v>84.6</v>
      </c>
      <c r="AT14" s="50">
        <f t="shared" si="1"/>
        <v>152.79999999999998</v>
      </c>
      <c r="AU14" s="50"/>
      <c r="AV14" s="50">
        <v>146.6</v>
      </c>
      <c r="AW14" s="50"/>
      <c r="AX14" s="50">
        <v>6.2</v>
      </c>
      <c r="AY14" s="50"/>
      <c r="AZ14" s="50">
        <f t="shared" si="2"/>
        <v>6.1</v>
      </c>
      <c r="BA14" s="50">
        <v>2.9</v>
      </c>
      <c r="BB14" s="50">
        <v>3.2</v>
      </c>
      <c r="BC14" s="50"/>
      <c r="BD14" s="41"/>
      <c r="BF14" s="11">
        <f t="shared" si="14"/>
        <v>523.69999999999993</v>
      </c>
      <c r="BG14" s="11">
        <f t="shared" si="15"/>
        <v>364.79999999999995</v>
      </c>
      <c r="BH14" s="11">
        <f t="shared" si="3"/>
        <v>773.33175089012423</v>
      </c>
      <c r="BI14" s="11">
        <f t="shared" si="4"/>
        <v>551.42549568765651</v>
      </c>
      <c r="BJ14" s="236">
        <f t="shared" si="16"/>
        <v>1.476669373477419</v>
      </c>
      <c r="BK14" s="236">
        <f t="shared" si="17"/>
        <v>1.5115830473894094</v>
      </c>
      <c r="BL14" s="222">
        <f>$BL$9*$BL$405</f>
        <v>470360</v>
      </c>
      <c r="BM14" s="221"/>
      <c r="BN14" s="221"/>
      <c r="BO14" s="221">
        <f t="shared" si="18"/>
        <v>470360</v>
      </c>
      <c r="BP14" s="221">
        <f t="shared" si="5"/>
        <v>773331.75089012424</v>
      </c>
      <c r="BQ14" s="232">
        <f t="shared" si="19"/>
        <v>-302971.75089012424</v>
      </c>
    </row>
    <row r="15" spans="1:71" ht="124.8">
      <c r="A15" s="716"/>
      <c r="B15" s="113" t="s">
        <v>20</v>
      </c>
      <c r="C15" s="71" t="s">
        <v>475</v>
      </c>
      <c r="D15" s="119">
        <v>534</v>
      </c>
      <c r="E15" s="113" t="s">
        <v>15</v>
      </c>
      <c r="F15" s="124">
        <v>1</v>
      </c>
      <c r="G15" s="124"/>
      <c r="H15" s="124"/>
      <c r="I15" s="156">
        <v>0.5</v>
      </c>
      <c r="J15" s="123"/>
      <c r="K15" s="123"/>
      <c r="L15" s="123"/>
      <c r="M15" s="123"/>
      <c r="N15" s="123"/>
      <c r="O15" s="123"/>
      <c r="P15" s="123"/>
      <c r="Q15" s="123"/>
      <c r="R15" s="198">
        <f t="shared" si="6"/>
        <v>1</v>
      </c>
      <c r="S15" s="198">
        <f t="shared" si="7"/>
        <v>0</v>
      </c>
      <c r="T15" s="198">
        <f t="shared" si="8"/>
        <v>0</v>
      </c>
      <c r="U15" s="198">
        <f t="shared" si="9"/>
        <v>0.5</v>
      </c>
      <c r="V15" s="198">
        <f t="shared" si="10"/>
        <v>1.5</v>
      </c>
      <c r="W15" s="50">
        <v>1</v>
      </c>
      <c r="X15" s="50"/>
      <c r="Y15" s="50"/>
      <c r="Z15" s="111">
        <v>0.25</v>
      </c>
      <c r="AA15" s="50"/>
      <c r="AB15" s="50"/>
      <c r="AC15" s="49">
        <f t="shared" si="11"/>
        <v>0</v>
      </c>
      <c r="AD15" s="51">
        <v>1</v>
      </c>
      <c r="AE15" s="50"/>
      <c r="AF15" s="50"/>
      <c r="AG15" s="111">
        <v>0.25</v>
      </c>
      <c r="AH15" s="218">
        <f t="shared" si="12"/>
        <v>0</v>
      </c>
      <c r="AI15" s="115">
        <v>1</v>
      </c>
      <c r="AJ15" s="115"/>
      <c r="AK15" s="115"/>
      <c r="AL15" s="115">
        <v>1</v>
      </c>
      <c r="AM15" s="50" t="s">
        <v>429</v>
      </c>
      <c r="AN15" s="50"/>
      <c r="AO15" s="50"/>
      <c r="AP15" s="50">
        <f t="shared" si="13"/>
        <v>479.4</v>
      </c>
      <c r="AQ15" s="50">
        <v>266</v>
      </c>
      <c r="AR15" s="50">
        <v>59.9</v>
      </c>
      <c r="AS15" s="50">
        <v>98.4</v>
      </c>
      <c r="AT15" s="50">
        <f t="shared" si="1"/>
        <v>46.6</v>
      </c>
      <c r="AU15" s="50"/>
      <c r="AV15" s="50">
        <v>40.4</v>
      </c>
      <c r="AW15" s="50"/>
      <c r="AX15" s="50">
        <v>6.2</v>
      </c>
      <c r="AY15" s="50"/>
      <c r="AZ15" s="50">
        <f t="shared" si="2"/>
        <v>8.5</v>
      </c>
      <c r="BA15" s="50">
        <v>4.9000000000000004</v>
      </c>
      <c r="BB15" s="50">
        <v>2.6</v>
      </c>
      <c r="BC15" s="50">
        <v>1</v>
      </c>
      <c r="BD15" s="41"/>
      <c r="BF15" s="11">
        <f t="shared" si="14"/>
        <v>479.4</v>
      </c>
      <c r="BG15" s="11">
        <f t="shared" si="15"/>
        <v>424.29999999999995</v>
      </c>
      <c r="BH15" s="11">
        <f t="shared" si="3"/>
        <v>707.9152976450747</v>
      </c>
      <c r="BI15" s="11">
        <f t="shared" si="4"/>
        <v>641.36468700732621</v>
      </c>
      <c r="BJ15" s="236">
        <f t="shared" si="16"/>
        <v>1.4766693734774192</v>
      </c>
      <c r="BK15" s="236">
        <f t="shared" si="17"/>
        <v>1.5115830473894092</v>
      </c>
      <c r="BL15" s="220">
        <f>$BL$9*$BL$407</f>
        <v>705540</v>
      </c>
      <c r="BM15" s="221"/>
      <c r="BN15" s="221"/>
      <c r="BO15" s="221">
        <f t="shared" si="18"/>
        <v>705540</v>
      </c>
      <c r="BP15" s="221">
        <f t="shared" si="5"/>
        <v>707915.29764507466</v>
      </c>
      <c r="BQ15" s="232">
        <f t="shared" si="19"/>
        <v>-2375.2976450746646</v>
      </c>
    </row>
    <row r="16" spans="1:71" ht="109.2">
      <c r="A16" s="716"/>
      <c r="B16" s="113" t="s">
        <v>22</v>
      </c>
      <c r="C16" s="71" t="s">
        <v>476</v>
      </c>
      <c r="D16" s="208">
        <v>244</v>
      </c>
      <c r="E16" s="113" t="s">
        <v>15</v>
      </c>
      <c r="F16" s="124">
        <v>1</v>
      </c>
      <c r="G16" s="124"/>
      <c r="H16" s="124"/>
      <c r="I16" s="156">
        <v>0.5</v>
      </c>
      <c r="J16" s="123"/>
      <c r="K16" s="123"/>
      <c r="L16" s="123"/>
      <c r="M16" s="123"/>
      <c r="N16" s="123"/>
      <c r="O16" s="123"/>
      <c r="P16" s="123"/>
      <c r="Q16" s="123"/>
      <c r="R16" s="198">
        <f t="shared" si="6"/>
        <v>1</v>
      </c>
      <c r="S16" s="198">
        <f t="shared" si="7"/>
        <v>0</v>
      </c>
      <c r="T16" s="198">
        <f t="shared" si="8"/>
        <v>0</v>
      </c>
      <c r="U16" s="198">
        <f t="shared" si="9"/>
        <v>0.5</v>
      </c>
      <c r="V16" s="198">
        <f t="shared" si="10"/>
        <v>1.5</v>
      </c>
      <c r="W16" s="50">
        <v>1</v>
      </c>
      <c r="X16" s="50"/>
      <c r="Y16" s="50"/>
      <c r="Z16" s="111">
        <v>0.25</v>
      </c>
      <c r="AA16" s="50"/>
      <c r="AB16" s="50"/>
      <c r="AC16" s="49">
        <f t="shared" si="11"/>
        <v>0</v>
      </c>
      <c r="AD16" s="51">
        <v>1</v>
      </c>
      <c r="AE16" s="50"/>
      <c r="AF16" s="50"/>
      <c r="AG16" s="111">
        <v>0.25</v>
      </c>
      <c r="AH16" s="218">
        <f t="shared" si="12"/>
        <v>0</v>
      </c>
      <c r="AI16" s="115"/>
      <c r="AJ16" s="115">
        <v>1</v>
      </c>
      <c r="AK16" s="115"/>
      <c r="AL16" s="115"/>
      <c r="AM16" s="50"/>
      <c r="AN16" s="50" t="s">
        <v>429</v>
      </c>
      <c r="AO16" s="50"/>
      <c r="AP16" s="50">
        <f t="shared" si="13"/>
        <v>338.59999999999997</v>
      </c>
      <c r="AQ16" s="50">
        <v>225.2</v>
      </c>
      <c r="AR16" s="50"/>
      <c r="AS16" s="50">
        <v>68</v>
      </c>
      <c r="AT16" s="50">
        <f t="shared" si="1"/>
        <v>24.5</v>
      </c>
      <c r="AU16" s="50"/>
      <c r="AV16" s="50"/>
      <c r="AW16" s="50">
        <v>18.3</v>
      </c>
      <c r="AX16" s="50">
        <v>6.2</v>
      </c>
      <c r="AY16" s="50"/>
      <c r="AZ16" s="50">
        <f t="shared" si="2"/>
        <v>20.9</v>
      </c>
      <c r="BA16" s="50">
        <v>13.5</v>
      </c>
      <c r="BB16" s="50">
        <v>6.4</v>
      </c>
      <c r="BC16" s="50">
        <v>1</v>
      </c>
      <c r="BD16" s="41"/>
      <c r="BF16" s="11">
        <f t="shared" si="14"/>
        <v>338.59999999999997</v>
      </c>
      <c r="BG16" s="11">
        <f t="shared" si="15"/>
        <v>293.2</v>
      </c>
      <c r="BH16" s="11">
        <f t="shared" si="3"/>
        <v>500.00024985945402</v>
      </c>
      <c r="BI16" s="11">
        <f t="shared" si="4"/>
        <v>443.19614949457474</v>
      </c>
      <c r="BJ16" s="236">
        <f t="shared" si="16"/>
        <v>1.476669373477419</v>
      </c>
      <c r="BK16" s="236">
        <f t="shared" si="17"/>
        <v>1.5115830473894092</v>
      </c>
      <c r="BL16" s="220">
        <f>$BL$9*$BL$407</f>
        <v>705540</v>
      </c>
      <c r="BM16" s="221"/>
      <c r="BN16" s="221"/>
      <c r="BO16" s="221">
        <f t="shared" si="18"/>
        <v>705540</v>
      </c>
      <c r="BP16" s="221">
        <f t="shared" si="5"/>
        <v>500000.24985945399</v>
      </c>
      <c r="BQ16" s="232">
        <f t="shared" si="19"/>
        <v>205539.75014054601</v>
      </c>
    </row>
    <row r="17" spans="1:69">
      <c r="A17" s="716"/>
      <c r="B17" s="122" t="s">
        <v>832</v>
      </c>
      <c r="C17" s="71"/>
      <c r="D17" s="119">
        <v>592</v>
      </c>
      <c r="E17" s="113"/>
      <c r="F17" s="124">
        <v>1</v>
      </c>
      <c r="G17" s="124"/>
      <c r="H17" s="124"/>
      <c r="I17" s="156">
        <v>0.5</v>
      </c>
      <c r="J17" s="123"/>
      <c r="K17" s="123"/>
      <c r="L17" s="123"/>
      <c r="M17" s="123"/>
      <c r="N17" s="123"/>
      <c r="O17" s="123"/>
      <c r="P17" s="123"/>
      <c r="Q17" s="123"/>
      <c r="R17" s="198">
        <f t="shared" ref="R17" si="20">F17+J17+N17</f>
        <v>1</v>
      </c>
      <c r="S17" s="198">
        <f t="shared" ref="S17" si="21">G17+K17+O17</f>
        <v>0</v>
      </c>
      <c r="T17" s="198">
        <f t="shared" ref="T17" si="22">H17+L17+P17</f>
        <v>0</v>
      </c>
      <c r="U17" s="198">
        <f t="shared" ref="U17" si="23">I17+M17+Q17</f>
        <v>0.5</v>
      </c>
      <c r="V17" s="198">
        <f t="shared" ref="V17" si="24">SUM(R17:U17)</f>
        <v>1.5</v>
      </c>
      <c r="W17" s="50">
        <v>1</v>
      </c>
      <c r="X17" s="50"/>
      <c r="Y17" s="50"/>
      <c r="Z17" s="111">
        <v>0.25</v>
      </c>
      <c r="AA17" s="50"/>
      <c r="AB17" s="50"/>
      <c r="AC17" s="49">
        <f t="shared" si="11"/>
        <v>0</v>
      </c>
      <c r="AD17" s="205">
        <v>1</v>
      </c>
      <c r="AE17" s="50"/>
      <c r="AF17" s="50"/>
      <c r="AG17" s="111">
        <v>0.25</v>
      </c>
      <c r="AH17" s="218">
        <f t="shared" si="12"/>
        <v>0</v>
      </c>
      <c r="AI17" s="115"/>
      <c r="AJ17" s="115"/>
      <c r="AK17" s="115"/>
      <c r="AL17" s="115"/>
      <c r="AM17" s="50"/>
      <c r="AN17" s="50"/>
      <c r="AO17" s="50"/>
      <c r="AP17" s="50">
        <f t="shared" si="13"/>
        <v>0</v>
      </c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41"/>
      <c r="BF17" s="11"/>
      <c r="BG17" s="11"/>
      <c r="BH17" s="11"/>
      <c r="BI17" s="11"/>
      <c r="BJ17" s="236" t="e">
        <f t="shared" si="16"/>
        <v>#DIV/0!</v>
      </c>
      <c r="BK17" s="236" t="e">
        <f t="shared" si="17"/>
        <v>#DIV/0!</v>
      </c>
      <c r="BL17" s="220">
        <f>$BL$9*$BL$407</f>
        <v>705540</v>
      </c>
      <c r="BM17" s="221"/>
      <c r="BN17" s="221"/>
      <c r="BO17" s="221">
        <f t="shared" si="18"/>
        <v>705540</v>
      </c>
      <c r="BP17" s="221">
        <f t="shared" si="5"/>
        <v>0</v>
      </c>
      <c r="BQ17" s="232">
        <f t="shared" si="19"/>
        <v>705540</v>
      </c>
    </row>
    <row r="18" spans="1:69" ht="109.2">
      <c r="A18" s="716"/>
      <c r="B18" s="113" t="s">
        <v>23</v>
      </c>
      <c r="C18" s="71" t="s">
        <v>477</v>
      </c>
      <c r="D18" s="119">
        <v>575</v>
      </c>
      <c r="E18" s="113" t="s">
        <v>15</v>
      </c>
      <c r="F18" s="124">
        <v>1</v>
      </c>
      <c r="G18" s="124"/>
      <c r="H18" s="124"/>
      <c r="I18" s="156">
        <v>0.5</v>
      </c>
      <c r="J18" s="123"/>
      <c r="K18" s="123"/>
      <c r="L18" s="123"/>
      <c r="M18" s="123"/>
      <c r="N18" s="123"/>
      <c r="O18" s="123"/>
      <c r="P18" s="123"/>
      <c r="Q18" s="123"/>
      <c r="R18" s="198">
        <f t="shared" si="6"/>
        <v>1</v>
      </c>
      <c r="S18" s="198">
        <f t="shared" si="7"/>
        <v>0</v>
      </c>
      <c r="T18" s="198">
        <f t="shared" si="8"/>
        <v>0</v>
      </c>
      <c r="U18" s="198">
        <f t="shared" si="9"/>
        <v>0.5</v>
      </c>
      <c r="V18" s="198">
        <f t="shared" si="10"/>
        <v>1.5</v>
      </c>
      <c r="W18" s="50">
        <v>1</v>
      </c>
      <c r="X18" s="50"/>
      <c r="Y18" s="50"/>
      <c r="Z18" s="111">
        <v>0.5</v>
      </c>
      <c r="AA18" s="50"/>
      <c r="AB18" s="50"/>
      <c r="AC18" s="49">
        <f t="shared" si="11"/>
        <v>0</v>
      </c>
      <c r="AD18" s="51">
        <v>1</v>
      </c>
      <c r="AE18" s="50"/>
      <c r="AF18" s="50"/>
      <c r="AG18" s="111">
        <v>0.5</v>
      </c>
      <c r="AH18" s="218">
        <f t="shared" si="12"/>
        <v>0</v>
      </c>
      <c r="AI18" s="115">
        <v>1</v>
      </c>
      <c r="AJ18" s="115"/>
      <c r="AK18" s="115"/>
      <c r="AL18" s="115">
        <v>1</v>
      </c>
      <c r="AM18" s="50" t="s">
        <v>429</v>
      </c>
      <c r="AN18" s="50"/>
      <c r="AO18" s="50"/>
      <c r="AP18" s="50">
        <f t="shared" si="13"/>
        <v>524</v>
      </c>
      <c r="AQ18" s="50">
        <v>306.8</v>
      </c>
      <c r="AR18" s="50">
        <v>45.4</v>
      </c>
      <c r="AS18" s="50">
        <v>106.4</v>
      </c>
      <c r="AT18" s="50">
        <f t="shared" si="1"/>
        <v>51.300000000000004</v>
      </c>
      <c r="AU18" s="50">
        <v>5</v>
      </c>
      <c r="AV18" s="50">
        <v>40.1</v>
      </c>
      <c r="AW18" s="50"/>
      <c r="AX18" s="50">
        <v>6.2</v>
      </c>
      <c r="AY18" s="50"/>
      <c r="AZ18" s="50">
        <f t="shared" si="2"/>
        <v>14.100000000000001</v>
      </c>
      <c r="BA18" s="50">
        <v>7.2</v>
      </c>
      <c r="BB18" s="50">
        <v>5.9</v>
      </c>
      <c r="BC18" s="50">
        <v>1</v>
      </c>
      <c r="BD18" s="41"/>
      <c r="BF18" s="11">
        <f t="shared" si="14"/>
        <v>524</v>
      </c>
      <c r="BG18" s="11">
        <f t="shared" si="15"/>
        <v>458.6</v>
      </c>
      <c r="BH18" s="11">
        <f t="shared" ref="BH18:BH23" si="25">$BH$24*(BF18/$BF$24)</f>
        <v>773.77475170216758</v>
      </c>
      <c r="BI18" s="11">
        <f t="shared" ref="BI18:BI23" si="26">$BI$24*(BG18/$BG$24)</f>
        <v>693.21198553278316</v>
      </c>
      <c r="BJ18" s="236">
        <f t="shared" si="16"/>
        <v>1.476669373477419</v>
      </c>
      <c r="BK18" s="236">
        <f t="shared" si="17"/>
        <v>1.5115830473894094</v>
      </c>
      <c r="BL18" s="220">
        <f>$BL$9*$BL$407</f>
        <v>705540</v>
      </c>
      <c r="BM18" s="221"/>
      <c r="BN18" s="221"/>
      <c r="BO18" s="221">
        <f t="shared" si="18"/>
        <v>705540</v>
      </c>
      <c r="BP18" s="221">
        <f t="shared" si="5"/>
        <v>773774.75170216756</v>
      </c>
      <c r="BQ18" s="232">
        <f t="shared" si="19"/>
        <v>-68234.751702167559</v>
      </c>
    </row>
    <row r="19" spans="1:69" ht="46.8">
      <c r="A19" s="716"/>
      <c r="B19" s="113" t="s">
        <v>24</v>
      </c>
      <c r="C19" s="71" t="s">
        <v>478</v>
      </c>
      <c r="D19" s="208">
        <v>159</v>
      </c>
      <c r="E19" s="113" t="s">
        <v>15</v>
      </c>
      <c r="F19" s="124">
        <v>1</v>
      </c>
      <c r="G19" s="124"/>
      <c r="H19" s="124"/>
      <c r="I19" s="156">
        <v>0.5</v>
      </c>
      <c r="J19" s="123"/>
      <c r="K19" s="123"/>
      <c r="L19" s="123"/>
      <c r="M19" s="123"/>
      <c r="N19" s="123"/>
      <c r="O19" s="123"/>
      <c r="P19" s="123"/>
      <c r="Q19" s="123"/>
      <c r="R19" s="198">
        <f t="shared" si="6"/>
        <v>1</v>
      </c>
      <c r="S19" s="198">
        <f t="shared" si="7"/>
        <v>0</v>
      </c>
      <c r="T19" s="198">
        <f t="shared" si="8"/>
        <v>0</v>
      </c>
      <c r="U19" s="198">
        <f t="shared" si="9"/>
        <v>0.5</v>
      </c>
      <c r="V19" s="198">
        <f t="shared" si="10"/>
        <v>1.5</v>
      </c>
      <c r="W19" s="50">
        <v>1</v>
      </c>
      <c r="X19" s="50"/>
      <c r="Y19" s="50"/>
      <c r="Z19" s="111">
        <v>0.5</v>
      </c>
      <c r="AA19" s="50"/>
      <c r="AB19" s="50"/>
      <c r="AC19" s="49">
        <f t="shared" si="11"/>
        <v>0</v>
      </c>
      <c r="AD19" s="51">
        <v>1</v>
      </c>
      <c r="AE19" s="50"/>
      <c r="AF19" s="50"/>
      <c r="AG19" s="111">
        <v>0.5</v>
      </c>
      <c r="AH19" s="218">
        <f t="shared" si="12"/>
        <v>0</v>
      </c>
      <c r="AI19" s="115">
        <v>1</v>
      </c>
      <c r="AJ19" s="115"/>
      <c r="AK19" s="115"/>
      <c r="AL19" s="115">
        <v>1</v>
      </c>
      <c r="AM19" s="50" t="s">
        <v>429</v>
      </c>
      <c r="AN19" s="50"/>
      <c r="AO19" s="50"/>
      <c r="AP19" s="50">
        <f t="shared" si="13"/>
        <v>555.4</v>
      </c>
      <c r="AQ19" s="50">
        <v>317.89999999999998</v>
      </c>
      <c r="AR19" s="50">
        <v>67.2</v>
      </c>
      <c r="AS19" s="50">
        <v>116.3</v>
      </c>
      <c r="AT19" s="50">
        <f t="shared" si="1"/>
        <v>45.300000000000004</v>
      </c>
      <c r="AU19" s="50"/>
      <c r="AV19" s="50">
        <v>39.1</v>
      </c>
      <c r="AW19" s="50"/>
      <c r="AX19" s="50">
        <v>6.2</v>
      </c>
      <c r="AY19" s="50"/>
      <c r="AZ19" s="50">
        <f t="shared" si="2"/>
        <v>8.6999999999999993</v>
      </c>
      <c r="BA19" s="50">
        <v>4</v>
      </c>
      <c r="BB19" s="50">
        <v>4.2</v>
      </c>
      <c r="BC19" s="50">
        <v>0.5</v>
      </c>
      <c r="BD19" s="41"/>
      <c r="BF19" s="11">
        <f t="shared" si="14"/>
        <v>555.4</v>
      </c>
      <c r="BG19" s="11">
        <f t="shared" si="15"/>
        <v>501.4</v>
      </c>
      <c r="BH19" s="11">
        <f t="shared" si="25"/>
        <v>820.14217002935845</v>
      </c>
      <c r="BI19" s="11">
        <f t="shared" si="26"/>
        <v>757.90773996104974</v>
      </c>
      <c r="BJ19" s="236">
        <f t="shared" si="16"/>
        <v>1.476669373477419</v>
      </c>
      <c r="BK19" s="236">
        <f t="shared" si="17"/>
        <v>1.5115830473894092</v>
      </c>
      <c r="BL19" s="220">
        <f>$BL$9*$BL$407</f>
        <v>705540</v>
      </c>
      <c r="BM19" s="221"/>
      <c r="BN19" s="221"/>
      <c r="BO19" s="221">
        <f t="shared" si="18"/>
        <v>705540</v>
      </c>
      <c r="BP19" s="221">
        <f t="shared" si="5"/>
        <v>820142.17002935847</v>
      </c>
      <c r="BQ19" s="232">
        <f t="shared" si="19"/>
        <v>-114602.17002935847</v>
      </c>
    </row>
    <row r="20" spans="1:69" ht="62.4">
      <c r="A20" s="716"/>
      <c r="B20" s="113" t="s">
        <v>25</v>
      </c>
      <c r="C20" s="71" t="s">
        <v>479</v>
      </c>
      <c r="D20" s="208">
        <v>268</v>
      </c>
      <c r="E20" s="113" t="s">
        <v>18</v>
      </c>
      <c r="F20" s="124">
        <v>1</v>
      </c>
      <c r="G20" s="124"/>
      <c r="H20" s="124"/>
      <c r="I20" s="156">
        <v>0.5</v>
      </c>
      <c r="J20" s="123"/>
      <c r="K20" s="123"/>
      <c r="L20" s="123"/>
      <c r="M20" s="123"/>
      <c r="N20" s="123"/>
      <c r="O20" s="123"/>
      <c r="P20" s="123"/>
      <c r="Q20" s="123"/>
      <c r="R20" s="198">
        <f t="shared" si="6"/>
        <v>1</v>
      </c>
      <c r="S20" s="198">
        <f t="shared" si="7"/>
        <v>0</v>
      </c>
      <c r="T20" s="198">
        <f t="shared" si="8"/>
        <v>0</v>
      </c>
      <c r="U20" s="198">
        <f t="shared" si="9"/>
        <v>0.5</v>
      </c>
      <c r="V20" s="198">
        <f t="shared" si="10"/>
        <v>1.5</v>
      </c>
      <c r="W20" s="50"/>
      <c r="X20" s="50">
        <v>1</v>
      </c>
      <c r="Y20" s="50"/>
      <c r="Z20" s="111">
        <v>0.25</v>
      </c>
      <c r="AA20" s="50"/>
      <c r="AB20" s="50"/>
      <c r="AC20" s="49">
        <f t="shared" si="11"/>
        <v>0</v>
      </c>
      <c r="AD20" s="60"/>
      <c r="AE20" s="50">
        <v>1</v>
      </c>
      <c r="AF20" s="50"/>
      <c r="AG20" s="111">
        <v>0.25</v>
      </c>
      <c r="AH20" s="129">
        <f t="shared" si="12"/>
        <v>0</v>
      </c>
      <c r="AI20" s="115"/>
      <c r="AJ20" s="115">
        <v>1</v>
      </c>
      <c r="AK20" s="115"/>
      <c r="AL20" s="115"/>
      <c r="AM20" s="50"/>
      <c r="AN20" s="50" t="s">
        <v>429</v>
      </c>
      <c r="AO20" s="50"/>
      <c r="AP20" s="50">
        <f t="shared" si="13"/>
        <v>412.8</v>
      </c>
      <c r="AQ20" s="50">
        <v>287.10000000000002</v>
      </c>
      <c r="AR20" s="50"/>
      <c r="AS20" s="50">
        <v>86.7</v>
      </c>
      <c r="AT20" s="50">
        <f t="shared" si="1"/>
        <v>37</v>
      </c>
      <c r="AU20" s="50">
        <v>4.7</v>
      </c>
      <c r="AV20" s="50">
        <v>26.1</v>
      </c>
      <c r="AW20" s="50"/>
      <c r="AX20" s="50">
        <v>6.2</v>
      </c>
      <c r="AY20" s="50"/>
      <c r="AZ20" s="50">
        <f t="shared" si="2"/>
        <v>2</v>
      </c>
      <c r="BA20" s="50">
        <v>1</v>
      </c>
      <c r="BB20" s="50">
        <v>1</v>
      </c>
      <c r="BC20" s="50"/>
      <c r="BD20" s="41"/>
      <c r="BF20" s="11">
        <f t="shared" si="14"/>
        <v>412.8</v>
      </c>
      <c r="BG20" s="11">
        <f t="shared" si="15"/>
        <v>373.8</v>
      </c>
      <c r="BH20" s="11">
        <f t="shared" si="25"/>
        <v>609.56911737147857</v>
      </c>
      <c r="BI20" s="11">
        <f t="shared" si="26"/>
        <v>565.02974311416119</v>
      </c>
      <c r="BJ20" s="236">
        <f t="shared" si="16"/>
        <v>1.476669373477419</v>
      </c>
      <c r="BK20" s="236">
        <f t="shared" si="17"/>
        <v>1.5115830473894092</v>
      </c>
      <c r="BL20" s="222">
        <f>$BL$9*$BL$405</f>
        <v>470360</v>
      </c>
      <c r="BM20" s="221"/>
      <c r="BN20" s="221"/>
      <c r="BO20" s="221">
        <f t="shared" si="18"/>
        <v>470360</v>
      </c>
      <c r="BP20" s="221">
        <f t="shared" si="5"/>
        <v>609569.11737147858</v>
      </c>
      <c r="BQ20" s="232">
        <f t="shared" si="19"/>
        <v>-139209.11737147858</v>
      </c>
    </row>
    <row r="21" spans="1:69" ht="156">
      <c r="A21" s="716"/>
      <c r="B21" s="113" t="s">
        <v>26</v>
      </c>
      <c r="C21" s="71" t="s">
        <v>480</v>
      </c>
      <c r="D21" s="119">
        <v>315</v>
      </c>
      <c r="E21" s="113" t="s">
        <v>15</v>
      </c>
      <c r="F21" s="124">
        <v>1</v>
      </c>
      <c r="G21" s="124"/>
      <c r="H21" s="124"/>
      <c r="I21" s="156">
        <v>0.5</v>
      </c>
      <c r="J21" s="123"/>
      <c r="K21" s="123"/>
      <c r="L21" s="123"/>
      <c r="M21" s="123"/>
      <c r="N21" s="123"/>
      <c r="O21" s="123"/>
      <c r="P21" s="123"/>
      <c r="Q21" s="123"/>
      <c r="R21" s="198">
        <f t="shared" si="6"/>
        <v>1</v>
      </c>
      <c r="S21" s="198">
        <f t="shared" si="7"/>
        <v>0</v>
      </c>
      <c r="T21" s="198">
        <f t="shared" si="8"/>
        <v>0</v>
      </c>
      <c r="U21" s="198">
        <f t="shared" si="9"/>
        <v>0.5</v>
      </c>
      <c r="V21" s="198">
        <f t="shared" si="10"/>
        <v>1.5</v>
      </c>
      <c r="W21" s="50">
        <v>1</v>
      </c>
      <c r="X21" s="50"/>
      <c r="Y21" s="50"/>
      <c r="Z21" s="111">
        <v>0.25</v>
      </c>
      <c r="AA21" s="50"/>
      <c r="AB21" s="50"/>
      <c r="AC21" s="49">
        <f t="shared" si="11"/>
        <v>0</v>
      </c>
      <c r="AD21" s="51">
        <v>1</v>
      </c>
      <c r="AE21" s="50"/>
      <c r="AF21" s="50"/>
      <c r="AG21" s="111">
        <v>0.25</v>
      </c>
      <c r="AH21" s="218">
        <f t="shared" si="12"/>
        <v>0</v>
      </c>
      <c r="AI21" s="115">
        <v>1</v>
      </c>
      <c r="AJ21" s="115"/>
      <c r="AK21" s="115"/>
      <c r="AL21" s="115"/>
      <c r="AM21" s="50" t="s">
        <v>429</v>
      </c>
      <c r="AN21" s="50"/>
      <c r="AO21" s="50"/>
      <c r="AP21" s="50">
        <f t="shared" si="13"/>
        <v>510.2</v>
      </c>
      <c r="AQ21" s="50">
        <v>287.60000000000002</v>
      </c>
      <c r="AR21" s="50"/>
      <c r="AS21" s="50">
        <v>86.7</v>
      </c>
      <c r="AT21" s="50">
        <f t="shared" si="1"/>
        <v>125.7</v>
      </c>
      <c r="AU21" s="50"/>
      <c r="AV21" s="50">
        <v>119.5</v>
      </c>
      <c r="AW21" s="50"/>
      <c r="AX21" s="50">
        <v>6.2</v>
      </c>
      <c r="AY21" s="50"/>
      <c r="AZ21" s="50">
        <f t="shared" si="2"/>
        <v>10.199999999999999</v>
      </c>
      <c r="BA21" s="50">
        <v>5.4</v>
      </c>
      <c r="BB21" s="50">
        <v>4.3</v>
      </c>
      <c r="BC21" s="50">
        <v>0.5</v>
      </c>
      <c r="BD21" s="41"/>
      <c r="BF21" s="11">
        <f t="shared" si="14"/>
        <v>510.2</v>
      </c>
      <c r="BG21" s="11">
        <f t="shared" si="15"/>
        <v>374.3</v>
      </c>
      <c r="BH21" s="11">
        <f t="shared" si="25"/>
        <v>753.39671434817922</v>
      </c>
      <c r="BI21" s="11">
        <f t="shared" si="26"/>
        <v>565.7855346378559</v>
      </c>
      <c r="BJ21" s="236">
        <f t="shared" si="16"/>
        <v>1.4766693734774192</v>
      </c>
      <c r="BK21" s="236">
        <f t="shared" si="17"/>
        <v>1.5115830473894092</v>
      </c>
      <c r="BL21" s="220">
        <f>$BL$9*$BL$407</f>
        <v>705540</v>
      </c>
      <c r="BM21" s="221"/>
      <c r="BN21" s="221"/>
      <c r="BO21" s="221">
        <f t="shared" si="18"/>
        <v>705540</v>
      </c>
      <c r="BP21" s="221">
        <f t="shared" si="5"/>
        <v>753396.71434817917</v>
      </c>
      <c r="BQ21" s="232">
        <f t="shared" si="19"/>
        <v>-47856.714348179172</v>
      </c>
    </row>
    <row r="22" spans="1:69" ht="140.4">
      <c r="A22" s="716"/>
      <c r="B22" s="113" t="s">
        <v>27</v>
      </c>
      <c r="C22" s="71" t="s">
        <v>481</v>
      </c>
      <c r="D22" s="208">
        <v>169</v>
      </c>
      <c r="E22" s="113" t="s">
        <v>15</v>
      </c>
      <c r="F22" s="124">
        <v>1</v>
      </c>
      <c r="G22" s="124"/>
      <c r="H22" s="124"/>
      <c r="I22" s="156">
        <v>0.5</v>
      </c>
      <c r="J22" s="123"/>
      <c r="K22" s="123"/>
      <c r="L22" s="123"/>
      <c r="M22" s="123"/>
      <c r="N22" s="123"/>
      <c r="O22" s="123"/>
      <c r="P22" s="123"/>
      <c r="Q22" s="123"/>
      <c r="R22" s="198">
        <f t="shared" si="6"/>
        <v>1</v>
      </c>
      <c r="S22" s="198">
        <f t="shared" si="7"/>
        <v>0</v>
      </c>
      <c r="T22" s="198">
        <f t="shared" si="8"/>
        <v>0</v>
      </c>
      <c r="U22" s="198">
        <f t="shared" si="9"/>
        <v>0.5</v>
      </c>
      <c r="V22" s="198">
        <f t="shared" si="10"/>
        <v>1.5</v>
      </c>
      <c r="W22" s="50">
        <v>1</v>
      </c>
      <c r="X22" s="50"/>
      <c r="Y22" s="50"/>
      <c r="Z22" s="111">
        <v>0.25</v>
      </c>
      <c r="AA22" s="50"/>
      <c r="AB22" s="50"/>
      <c r="AC22" s="49">
        <f t="shared" si="11"/>
        <v>0</v>
      </c>
      <c r="AD22" s="51">
        <v>1</v>
      </c>
      <c r="AE22" s="50"/>
      <c r="AF22" s="50"/>
      <c r="AG22" s="111">
        <v>0.25</v>
      </c>
      <c r="AH22" s="218">
        <f t="shared" si="12"/>
        <v>0</v>
      </c>
      <c r="AI22" s="115">
        <v>1</v>
      </c>
      <c r="AJ22" s="115"/>
      <c r="AK22" s="115"/>
      <c r="AL22" s="115"/>
      <c r="AM22" s="50" t="s">
        <v>429</v>
      </c>
      <c r="AN22" s="50"/>
      <c r="AO22" s="50"/>
      <c r="AP22" s="50">
        <f t="shared" si="13"/>
        <v>399.3</v>
      </c>
      <c r="AQ22" s="50">
        <v>234.5</v>
      </c>
      <c r="AR22" s="50"/>
      <c r="AS22" s="50">
        <v>70.8</v>
      </c>
      <c r="AT22" s="50">
        <f t="shared" si="1"/>
        <v>79.600000000000009</v>
      </c>
      <c r="AU22" s="50"/>
      <c r="AV22" s="50">
        <v>73.400000000000006</v>
      </c>
      <c r="AW22" s="50"/>
      <c r="AX22" s="50">
        <v>6.2</v>
      </c>
      <c r="AY22" s="50">
        <v>2.2000000000000002</v>
      </c>
      <c r="AZ22" s="50">
        <f t="shared" si="2"/>
        <v>12.2</v>
      </c>
      <c r="BA22" s="50">
        <v>8.9</v>
      </c>
      <c r="BB22" s="50">
        <v>2.2999999999999998</v>
      </c>
      <c r="BC22" s="50">
        <v>1</v>
      </c>
      <c r="BD22" s="41" t="s">
        <v>483</v>
      </c>
      <c r="BF22" s="11">
        <f t="shared" si="14"/>
        <v>399.3</v>
      </c>
      <c r="BG22" s="11">
        <f t="shared" si="15"/>
        <v>305.3</v>
      </c>
      <c r="BH22" s="11">
        <f t="shared" si="25"/>
        <v>589.63408082953345</v>
      </c>
      <c r="BI22" s="11">
        <f t="shared" si="26"/>
        <v>461.48630436798663</v>
      </c>
      <c r="BJ22" s="236">
        <f t="shared" si="16"/>
        <v>1.476669373477419</v>
      </c>
      <c r="BK22" s="236">
        <f t="shared" si="17"/>
        <v>1.5115830473894092</v>
      </c>
      <c r="BL22" s="220">
        <f>$BL$9*$BL$407</f>
        <v>705540</v>
      </c>
      <c r="BM22" s="221"/>
      <c r="BN22" s="221"/>
      <c r="BO22" s="221">
        <f t="shared" si="18"/>
        <v>705540</v>
      </c>
      <c r="BP22" s="221">
        <f t="shared" si="5"/>
        <v>589634.0808295334</v>
      </c>
      <c r="BQ22" s="232">
        <f t="shared" si="19"/>
        <v>115905.9191704666</v>
      </c>
    </row>
    <row r="23" spans="1:69" ht="109.2">
      <c r="A23" s="716"/>
      <c r="B23" s="113" t="s">
        <v>28</v>
      </c>
      <c r="C23" s="71" t="s">
        <v>482</v>
      </c>
      <c r="D23" s="119">
        <v>338</v>
      </c>
      <c r="E23" s="113" t="s">
        <v>15</v>
      </c>
      <c r="F23" s="124">
        <v>1</v>
      </c>
      <c r="G23" s="124"/>
      <c r="H23" s="124"/>
      <c r="I23" s="156">
        <v>0.5</v>
      </c>
      <c r="J23" s="123"/>
      <c r="K23" s="123"/>
      <c r="L23" s="123"/>
      <c r="M23" s="123"/>
      <c r="N23" s="123"/>
      <c r="O23" s="123"/>
      <c r="P23" s="123"/>
      <c r="Q23" s="123"/>
      <c r="R23" s="198">
        <f t="shared" si="6"/>
        <v>1</v>
      </c>
      <c r="S23" s="198">
        <f t="shared" si="7"/>
        <v>0</v>
      </c>
      <c r="T23" s="198">
        <f t="shared" si="8"/>
        <v>0</v>
      </c>
      <c r="U23" s="198">
        <f t="shared" si="9"/>
        <v>0.5</v>
      </c>
      <c r="V23" s="198">
        <f t="shared" si="10"/>
        <v>1.5</v>
      </c>
      <c r="W23" s="50">
        <v>1</v>
      </c>
      <c r="X23" s="50"/>
      <c r="Y23" s="50"/>
      <c r="Z23" s="111">
        <v>0.25</v>
      </c>
      <c r="AA23" s="50"/>
      <c r="AB23" s="50"/>
      <c r="AC23" s="49">
        <f t="shared" si="11"/>
        <v>0</v>
      </c>
      <c r="AD23" s="51">
        <v>1</v>
      </c>
      <c r="AE23" s="50"/>
      <c r="AF23" s="50"/>
      <c r="AG23" s="111">
        <v>0.25</v>
      </c>
      <c r="AH23" s="218">
        <f t="shared" si="12"/>
        <v>0</v>
      </c>
      <c r="AI23" s="115">
        <v>1</v>
      </c>
      <c r="AJ23" s="115"/>
      <c r="AK23" s="115"/>
      <c r="AL23" s="115"/>
      <c r="AM23" s="50" t="s">
        <v>429</v>
      </c>
      <c r="AN23" s="50"/>
      <c r="AO23" s="50"/>
      <c r="AP23" s="50">
        <f t="shared" si="13"/>
        <v>454.2</v>
      </c>
      <c r="AQ23" s="50">
        <v>322</v>
      </c>
      <c r="AR23" s="50"/>
      <c r="AS23" s="50">
        <v>97.2</v>
      </c>
      <c r="AT23" s="50">
        <f t="shared" si="1"/>
        <v>33</v>
      </c>
      <c r="AU23" s="50"/>
      <c r="AV23" s="50">
        <v>26.8</v>
      </c>
      <c r="AW23" s="50"/>
      <c r="AX23" s="50">
        <v>6.2</v>
      </c>
      <c r="AY23" s="50"/>
      <c r="AZ23" s="50">
        <f t="shared" si="2"/>
        <v>2</v>
      </c>
      <c r="BA23" s="50">
        <v>1</v>
      </c>
      <c r="BB23" s="50">
        <v>1</v>
      </c>
      <c r="BC23" s="50"/>
      <c r="BD23" s="41"/>
      <c r="BF23" s="11">
        <f t="shared" si="14"/>
        <v>454.2</v>
      </c>
      <c r="BG23" s="11">
        <f t="shared" si="15"/>
        <v>419.2</v>
      </c>
      <c r="BH23" s="11">
        <f t="shared" si="25"/>
        <v>670.70322943344377</v>
      </c>
      <c r="BI23" s="11">
        <f t="shared" si="26"/>
        <v>633.65561346564027</v>
      </c>
      <c r="BJ23" s="236">
        <f t="shared" si="16"/>
        <v>1.4766693734774192</v>
      </c>
      <c r="BK23" s="236">
        <f t="shared" si="17"/>
        <v>1.5115830473894092</v>
      </c>
      <c r="BL23" s="220">
        <f>$BL$9*$BL$407</f>
        <v>705540</v>
      </c>
      <c r="BM23" s="221"/>
      <c r="BN23" s="221"/>
      <c r="BO23" s="221">
        <f t="shared" si="18"/>
        <v>705540</v>
      </c>
      <c r="BP23" s="221">
        <f t="shared" si="5"/>
        <v>670703.22943344375</v>
      </c>
      <c r="BQ23" s="232">
        <f t="shared" si="19"/>
        <v>34836.770566556253</v>
      </c>
    </row>
    <row r="24" spans="1:69" s="14" customFormat="1">
      <c r="A24" s="3">
        <v>14</v>
      </c>
      <c r="B24" s="12" t="s">
        <v>10</v>
      </c>
      <c r="C24" s="12"/>
      <c r="D24" s="3"/>
      <c r="E24" s="12"/>
      <c r="F24" s="12">
        <f>SUM(F10:F23)</f>
        <v>14</v>
      </c>
      <c r="G24" s="12">
        <f t="shared" ref="G24:BC24" si="27">SUM(G10:G23)</f>
        <v>0</v>
      </c>
      <c r="H24" s="12">
        <f t="shared" si="27"/>
        <v>0</v>
      </c>
      <c r="I24" s="12">
        <f t="shared" si="27"/>
        <v>7</v>
      </c>
      <c r="J24" s="12">
        <f t="shared" si="27"/>
        <v>0</v>
      </c>
      <c r="K24" s="12">
        <f t="shared" si="27"/>
        <v>0</v>
      </c>
      <c r="L24" s="12">
        <f t="shared" si="27"/>
        <v>0</v>
      </c>
      <c r="M24" s="12">
        <f t="shared" si="27"/>
        <v>0</v>
      </c>
      <c r="N24" s="12">
        <f t="shared" si="27"/>
        <v>0</v>
      </c>
      <c r="O24" s="12">
        <f t="shared" si="27"/>
        <v>0</v>
      </c>
      <c r="P24" s="12">
        <f t="shared" si="27"/>
        <v>0</v>
      </c>
      <c r="Q24" s="12">
        <f t="shared" si="27"/>
        <v>0</v>
      </c>
      <c r="R24" s="12">
        <f t="shared" si="27"/>
        <v>14</v>
      </c>
      <c r="S24" s="12">
        <f t="shared" si="27"/>
        <v>0</v>
      </c>
      <c r="T24" s="12">
        <f t="shared" si="27"/>
        <v>0</v>
      </c>
      <c r="U24" s="12">
        <f t="shared" si="27"/>
        <v>7</v>
      </c>
      <c r="V24" s="12">
        <f t="shared" si="27"/>
        <v>21</v>
      </c>
      <c r="W24" s="12">
        <f t="shared" si="27"/>
        <v>11</v>
      </c>
      <c r="X24" s="12">
        <f t="shared" si="27"/>
        <v>3</v>
      </c>
      <c r="Y24" s="12">
        <f t="shared" si="27"/>
        <v>0</v>
      </c>
      <c r="Z24" s="12">
        <f t="shared" si="27"/>
        <v>4</v>
      </c>
      <c r="AA24" s="12">
        <f t="shared" si="27"/>
        <v>0</v>
      </c>
      <c r="AB24" s="12">
        <f t="shared" si="27"/>
        <v>0</v>
      </c>
      <c r="AC24" s="49">
        <f t="shared" si="11"/>
        <v>0</v>
      </c>
      <c r="AD24" s="12">
        <f t="shared" si="27"/>
        <v>11</v>
      </c>
      <c r="AE24" s="12">
        <f t="shared" si="27"/>
        <v>3</v>
      </c>
      <c r="AF24" s="12">
        <f t="shared" si="27"/>
        <v>0</v>
      </c>
      <c r="AG24" s="12">
        <f t="shared" si="27"/>
        <v>4</v>
      </c>
      <c r="AH24" s="129">
        <f t="shared" si="12"/>
        <v>0</v>
      </c>
      <c r="AI24" s="12">
        <f t="shared" si="27"/>
        <v>9</v>
      </c>
      <c r="AJ24" s="12">
        <f t="shared" si="27"/>
        <v>4</v>
      </c>
      <c r="AK24" s="12">
        <f t="shared" si="27"/>
        <v>0</v>
      </c>
      <c r="AL24" s="12">
        <f t="shared" si="27"/>
        <v>4</v>
      </c>
      <c r="AM24" s="12">
        <f t="shared" si="27"/>
        <v>0</v>
      </c>
      <c r="AN24" s="12">
        <f t="shared" si="27"/>
        <v>0</v>
      </c>
      <c r="AO24" s="12">
        <f t="shared" si="27"/>
        <v>0</v>
      </c>
      <c r="AP24" s="12">
        <f t="shared" si="27"/>
        <v>6403.5999999999995</v>
      </c>
      <c r="AQ24" s="12">
        <f t="shared" si="27"/>
        <v>3827.2000000000003</v>
      </c>
      <c r="AR24" s="12">
        <f t="shared" si="27"/>
        <v>313.90000000000003</v>
      </c>
      <c r="AS24" s="12">
        <f t="shared" si="27"/>
        <v>1250.3999999999999</v>
      </c>
      <c r="AT24" s="12">
        <f t="shared" si="27"/>
        <v>872.9</v>
      </c>
      <c r="AU24" s="12">
        <f t="shared" si="27"/>
        <v>19.2</v>
      </c>
      <c r="AV24" s="12">
        <f t="shared" si="27"/>
        <v>727.8</v>
      </c>
      <c r="AW24" s="12">
        <f t="shared" si="27"/>
        <v>45.3</v>
      </c>
      <c r="AX24" s="12">
        <f t="shared" si="27"/>
        <v>80.600000000000023</v>
      </c>
      <c r="AY24" s="12">
        <f t="shared" si="27"/>
        <v>3.3000000000000003</v>
      </c>
      <c r="AZ24" s="12">
        <f t="shared" si="27"/>
        <v>135.89999999999998</v>
      </c>
      <c r="BA24" s="12">
        <f t="shared" si="27"/>
        <v>71.100000000000009</v>
      </c>
      <c r="BB24" s="12">
        <f t="shared" si="27"/>
        <v>47.099999999999994</v>
      </c>
      <c r="BC24" s="12">
        <f t="shared" si="27"/>
        <v>17.7</v>
      </c>
      <c r="BD24" s="42"/>
      <c r="BF24" s="13">
        <f>SUM(BF10:BF23)</f>
        <v>6403.5999999999995</v>
      </c>
      <c r="BG24" s="13">
        <f>SUM(BG10:BG23)</f>
        <v>5391.5</v>
      </c>
      <c r="BH24" s="13">
        <f>'[1]Болховская ЦРБ'!$K$90</f>
        <v>9456</v>
      </c>
      <c r="BI24" s="13">
        <f>'[1]Болховская ЦРБ'!$K$11</f>
        <v>8149.7</v>
      </c>
      <c r="BJ24" s="236">
        <f t="shared" si="16"/>
        <v>1.476669373477419</v>
      </c>
      <c r="BK24" s="236">
        <f t="shared" si="17"/>
        <v>1.5115830473894092</v>
      </c>
      <c r="BL24" s="28">
        <f t="shared" ref="BL24" si="28">SUM(BL10:BL23)</f>
        <v>9172020</v>
      </c>
      <c r="BM24" s="28">
        <f t="shared" ref="BM24" si="29">SUM(BM10:BM23)</f>
        <v>0</v>
      </c>
      <c r="BN24" s="28">
        <f t="shared" ref="BN24" si="30">SUM(BN10:BN23)</f>
        <v>0</v>
      </c>
      <c r="BO24" s="28">
        <f t="shared" ref="BO24" si="31">SUM(BO10:BO23)</f>
        <v>9172020</v>
      </c>
      <c r="BP24" s="28">
        <f t="shared" ref="BP24" si="32">SUM(BP10:BP23)</f>
        <v>9456000.0000000019</v>
      </c>
      <c r="BQ24" s="233">
        <f t="shared" ref="BQ24" si="33">SUM(BQ10:BQ23)</f>
        <v>-283980.00000000023</v>
      </c>
    </row>
    <row r="25" spans="1:69" ht="93.6">
      <c r="A25" s="717" t="s">
        <v>29</v>
      </c>
      <c r="B25" s="85" t="s">
        <v>30</v>
      </c>
      <c r="C25" s="77" t="s">
        <v>496</v>
      </c>
      <c r="D25" s="208">
        <v>255</v>
      </c>
      <c r="E25" s="50" t="s">
        <v>15</v>
      </c>
      <c r="F25" s="124">
        <v>1</v>
      </c>
      <c r="G25" s="124"/>
      <c r="H25" s="124"/>
      <c r="I25" s="156">
        <v>0.5</v>
      </c>
      <c r="J25" s="131"/>
      <c r="K25" s="131"/>
      <c r="L25" s="131"/>
      <c r="M25" s="131"/>
      <c r="N25" s="131"/>
      <c r="O25" s="131"/>
      <c r="P25" s="131"/>
      <c r="Q25" s="131"/>
      <c r="R25" s="198">
        <f t="shared" si="6"/>
        <v>1</v>
      </c>
      <c r="S25" s="198">
        <f t="shared" si="7"/>
        <v>0</v>
      </c>
      <c r="T25" s="198">
        <f t="shared" si="8"/>
        <v>0</v>
      </c>
      <c r="U25" s="198">
        <f t="shared" si="9"/>
        <v>0.5</v>
      </c>
      <c r="V25" s="198">
        <f t="shared" si="10"/>
        <v>1.5</v>
      </c>
      <c r="W25" s="49">
        <v>1</v>
      </c>
      <c r="X25" s="49"/>
      <c r="Y25" s="49"/>
      <c r="Z25" s="49">
        <v>0.5</v>
      </c>
      <c r="AA25" s="49"/>
      <c r="AB25" s="49"/>
      <c r="AC25" s="49">
        <f t="shared" si="11"/>
        <v>0</v>
      </c>
      <c r="AD25" s="130">
        <v>1</v>
      </c>
      <c r="AE25" s="50"/>
      <c r="AF25" s="50"/>
      <c r="AG25" s="49">
        <v>0.5</v>
      </c>
      <c r="AH25" s="218">
        <f t="shared" si="12"/>
        <v>0</v>
      </c>
      <c r="AI25" s="115">
        <v>1</v>
      </c>
      <c r="AJ25" s="115"/>
      <c r="AK25" s="115"/>
      <c r="AL25" s="115">
        <v>1</v>
      </c>
      <c r="AM25" s="50" t="s">
        <v>429</v>
      </c>
      <c r="AN25" s="50"/>
      <c r="AO25" s="50"/>
      <c r="AP25" s="49">
        <f>AQ25+AR25+AS25+AT25+AY25+AZ25</f>
        <v>537</v>
      </c>
      <c r="AQ25" s="49">
        <v>257.3</v>
      </c>
      <c r="AR25" s="49">
        <v>120.7</v>
      </c>
      <c r="AS25" s="49">
        <v>114</v>
      </c>
      <c r="AT25" s="49">
        <f t="shared" ref="AT25:AT40" si="34">AU25+AV25+AW25+AX25</f>
        <v>16</v>
      </c>
      <c r="AU25" s="49"/>
      <c r="AV25" s="49">
        <v>10</v>
      </c>
      <c r="AW25" s="49"/>
      <c r="AX25" s="49">
        <v>6</v>
      </c>
      <c r="AY25" s="49"/>
      <c r="AZ25" s="49">
        <f>BA25+BB25+BC25</f>
        <v>29</v>
      </c>
      <c r="BA25" s="49">
        <v>7.7</v>
      </c>
      <c r="BB25" s="49"/>
      <c r="BC25" s="49">
        <v>21.3</v>
      </c>
      <c r="BD25" s="38"/>
      <c r="BF25" s="11">
        <f t="shared" ref="BF25:BF40" si="35">AP25</f>
        <v>537</v>
      </c>
      <c r="BG25" s="11">
        <f t="shared" si="15"/>
        <v>492</v>
      </c>
      <c r="BH25" s="11">
        <f t="shared" ref="BH25:BH40" si="36">$BH$41*(BF25/$BF$41)</f>
        <v>726.97501200162492</v>
      </c>
      <c r="BI25" s="11">
        <f t="shared" ref="BI25:BI40" si="37">$BI$41*(BG25/$BG$41)</f>
        <v>680.60905306003008</v>
      </c>
      <c r="BJ25" s="236">
        <f t="shared" si="16"/>
        <v>1.353770972070065</v>
      </c>
      <c r="BK25" s="236">
        <f t="shared" si="17"/>
        <v>1.3833517338618497</v>
      </c>
      <c r="BL25" s="220">
        <f>$BL$9*$BL$407</f>
        <v>705540</v>
      </c>
      <c r="BM25" s="221"/>
      <c r="BN25" s="221"/>
      <c r="BO25" s="221">
        <f t="shared" si="18"/>
        <v>705540</v>
      </c>
      <c r="BP25" s="221">
        <f t="shared" ref="BP25:BP40" si="38">BH25*1000</f>
        <v>726975.01200162491</v>
      </c>
      <c r="BQ25" s="232">
        <f t="shared" si="19"/>
        <v>-21435.012001624913</v>
      </c>
    </row>
    <row r="26" spans="1:69" ht="31.2">
      <c r="A26" s="718"/>
      <c r="B26" s="85" t="s">
        <v>31</v>
      </c>
      <c r="C26" s="77" t="s">
        <v>839</v>
      </c>
      <c r="D26" s="208">
        <v>194</v>
      </c>
      <c r="E26" s="50" t="s">
        <v>15</v>
      </c>
      <c r="F26" s="124">
        <v>1</v>
      </c>
      <c r="G26" s="124"/>
      <c r="H26" s="124"/>
      <c r="I26" s="156">
        <v>0.5</v>
      </c>
      <c r="J26" s="131"/>
      <c r="K26" s="131"/>
      <c r="L26" s="131"/>
      <c r="M26" s="131"/>
      <c r="N26" s="131"/>
      <c r="O26" s="131"/>
      <c r="P26" s="131"/>
      <c r="Q26" s="131"/>
      <c r="R26" s="198">
        <f t="shared" si="6"/>
        <v>1</v>
      </c>
      <c r="S26" s="198">
        <f t="shared" si="7"/>
        <v>0</v>
      </c>
      <c r="T26" s="198">
        <f t="shared" si="8"/>
        <v>0</v>
      </c>
      <c r="U26" s="198">
        <f t="shared" si="9"/>
        <v>0.5</v>
      </c>
      <c r="V26" s="198">
        <f t="shared" si="10"/>
        <v>1.5</v>
      </c>
      <c r="W26" s="50">
        <v>1</v>
      </c>
      <c r="X26" s="50"/>
      <c r="Y26" s="50"/>
      <c r="Z26" s="50">
        <v>0.5</v>
      </c>
      <c r="AA26" s="50"/>
      <c r="AB26" s="50"/>
      <c r="AC26" s="49">
        <f t="shared" si="11"/>
        <v>0</v>
      </c>
      <c r="AD26" s="51">
        <v>1</v>
      </c>
      <c r="AE26" s="50"/>
      <c r="AF26" s="50"/>
      <c r="AG26" s="50">
        <v>0.5</v>
      </c>
      <c r="AH26" s="218">
        <f t="shared" si="12"/>
        <v>0</v>
      </c>
      <c r="AI26" s="115">
        <v>1</v>
      </c>
      <c r="AJ26" s="115"/>
      <c r="AK26" s="115"/>
      <c r="AL26" s="115">
        <v>1</v>
      </c>
      <c r="AM26" s="50" t="s">
        <v>429</v>
      </c>
      <c r="AN26" s="50"/>
      <c r="AO26" s="50"/>
      <c r="AP26" s="49">
        <f t="shared" ref="AP26:AP40" si="39">AQ26+AR26+AS26+AT26+AY26+AZ26</f>
        <v>470</v>
      </c>
      <c r="AQ26" s="50">
        <v>214.2</v>
      </c>
      <c r="AR26" s="50">
        <v>112.2</v>
      </c>
      <c r="AS26" s="50">
        <v>98.6</v>
      </c>
      <c r="AT26" s="49">
        <f t="shared" si="34"/>
        <v>16</v>
      </c>
      <c r="AU26" s="50"/>
      <c r="AV26" s="50">
        <v>10</v>
      </c>
      <c r="AW26" s="50"/>
      <c r="AX26" s="50">
        <v>6</v>
      </c>
      <c r="AY26" s="50"/>
      <c r="AZ26" s="49">
        <f t="shared" ref="AZ26:AZ40" si="40">BA26+BB26+BC26</f>
        <v>29</v>
      </c>
      <c r="BA26" s="50">
        <v>7.7</v>
      </c>
      <c r="BB26" s="50"/>
      <c r="BC26" s="50">
        <v>21.3</v>
      </c>
      <c r="BD26" s="38"/>
      <c r="BF26" s="11">
        <f t="shared" si="35"/>
        <v>470</v>
      </c>
      <c r="BG26" s="11">
        <f t="shared" si="15"/>
        <v>425</v>
      </c>
      <c r="BH26" s="11">
        <f t="shared" si="36"/>
        <v>636.27235687293057</v>
      </c>
      <c r="BI26" s="11">
        <f t="shared" si="37"/>
        <v>587.92448689128616</v>
      </c>
      <c r="BJ26" s="236">
        <f t="shared" si="16"/>
        <v>1.353770972070065</v>
      </c>
      <c r="BK26" s="236">
        <f t="shared" si="17"/>
        <v>1.3833517338618497</v>
      </c>
      <c r="BL26" s="220">
        <f>$BL$9*$BL$407</f>
        <v>705540</v>
      </c>
      <c r="BM26" s="221"/>
      <c r="BN26" s="221"/>
      <c r="BO26" s="221">
        <f t="shared" si="18"/>
        <v>705540</v>
      </c>
      <c r="BP26" s="221">
        <f t="shared" si="38"/>
        <v>636272.35687293054</v>
      </c>
      <c r="BQ26" s="232">
        <f t="shared" si="19"/>
        <v>69267.643127069459</v>
      </c>
    </row>
    <row r="27" spans="1:69" ht="62.4">
      <c r="A27" s="718"/>
      <c r="B27" s="85" t="s">
        <v>32</v>
      </c>
      <c r="C27" s="77" t="s">
        <v>498</v>
      </c>
      <c r="D27" s="119">
        <v>1152</v>
      </c>
      <c r="E27" s="50" t="s">
        <v>499</v>
      </c>
      <c r="F27" s="131"/>
      <c r="G27" s="131"/>
      <c r="H27" s="131"/>
      <c r="I27" s="131"/>
      <c r="J27" s="131">
        <v>1</v>
      </c>
      <c r="K27" s="131">
        <v>1</v>
      </c>
      <c r="L27" s="131"/>
      <c r="M27" s="131">
        <v>1</v>
      </c>
      <c r="N27" s="131"/>
      <c r="O27" s="131"/>
      <c r="P27" s="131"/>
      <c r="Q27" s="131"/>
      <c r="R27" s="198">
        <f t="shared" si="6"/>
        <v>1</v>
      </c>
      <c r="S27" s="198">
        <f t="shared" si="7"/>
        <v>1</v>
      </c>
      <c r="T27" s="198">
        <f t="shared" si="8"/>
        <v>0</v>
      </c>
      <c r="U27" s="198">
        <f t="shared" si="9"/>
        <v>1</v>
      </c>
      <c r="V27" s="198">
        <f t="shared" si="10"/>
        <v>3</v>
      </c>
      <c r="W27" s="50">
        <v>1</v>
      </c>
      <c r="X27" s="50">
        <v>0.5</v>
      </c>
      <c r="Y27" s="50"/>
      <c r="Z27" s="50">
        <v>0.5</v>
      </c>
      <c r="AA27" s="50"/>
      <c r="AB27" s="50"/>
      <c r="AC27" s="204">
        <f t="shared" si="11"/>
        <v>0.5</v>
      </c>
      <c r="AD27" s="51">
        <v>1</v>
      </c>
      <c r="AE27" s="50"/>
      <c r="AF27" s="50"/>
      <c r="AG27" s="50">
        <v>0.5</v>
      </c>
      <c r="AH27" s="204">
        <f t="shared" si="12"/>
        <v>1</v>
      </c>
      <c r="AI27" s="115">
        <v>1</v>
      </c>
      <c r="AJ27" s="115"/>
      <c r="AK27" s="115"/>
      <c r="AL27" s="115">
        <v>1</v>
      </c>
      <c r="AM27" s="50" t="s">
        <v>429</v>
      </c>
      <c r="AN27" s="50"/>
      <c r="AO27" s="50"/>
      <c r="AP27" s="49">
        <f t="shared" si="39"/>
        <v>539.20000000000005</v>
      </c>
      <c r="AQ27" s="50">
        <v>318.2</v>
      </c>
      <c r="AR27" s="50">
        <v>81.599999999999994</v>
      </c>
      <c r="AS27" s="50">
        <v>120.7</v>
      </c>
      <c r="AT27" s="49">
        <f t="shared" si="34"/>
        <v>11</v>
      </c>
      <c r="AU27" s="50"/>
      <c r="AV27" s="50">
        <v>5</v>
      </c>
      <c r="AW27" s="50"/>
      <c r="AX27" s="50">
        <v>6</v>
      </c>
      <c r="AY27" s="50"/>
      <c r="AZ27" s="49">
        <f t="shared" si="40"/>
        <v>7.7</v>
      </c>
      <c r="BA27" s="50">
        <v>7.7</v>
      </c>
      <c r="BB27" s="50"/>
      <c r="BC27" s="50"/>
      <c r="BD27" s="38"/>
      <c r="BF27" s="11">
        <f t="shared" si="35"/>
        <v>539.20000000000005</v>
      </c>
      <c r="BG27" s="11">
        <f t="shared" si="15"/>
        <v>520.5</v>
      </c>
      <c r="BH27" s="11">
        <f t="shared" si="36"/>
        <v>729.95330814017905</v>
      </c>
      <c r="BI27" s="11">
        <f t="shared" si="37"/>
        <v>720.03457747509276</v>
      </c>
      <c r="BJ27" s="236">
        <f t="shared" si="16"/>
        <v>1.3537709720700648</v>
      </c>
      <c r="BK27" s="236">
        <f t="shared" si="17"/>
        <v>1.3833517338618497</v>
      </c>
      <c r="BL27" s="221"/>
      <c r="BM27" s="224">
        <f>$BM$9*$BL$406</f>
        <v>931450</v>
      </c>
      <c r="BN27" s="221"/>
      <c r="BO27" s="221">
        <f t="shared" si="18"/>
        <v>931450</v>
      </c>
      <c r="BP27" s="221">
        <f t="shared" si="38"/>
        <v>729953.30814017903</v>
      </c>
      <c r="BQ27" s="232">
        <f t="shared" si="19"/>
        <v>201496.69185982097</v>
      </c>
    </row>
    <row r="28" spans="1:69">
      <c r="A28" s="718"/>
      <c r="B28" s="85" t="s">
        <v>33</v>
      </c>
      <c r="C28" s="77" t="s">
        <v>500</v>
      </c>
      <c r="D28" s="208">
        <v>116</v>
      </c>
      <c r="E28" s="50" t="s">
        <v>15</v>
      </c>
      <c r="F28" s="124">
        <v>1</v>
      </c>
      <c r="G28" s="124"/>
      <c r="H28" s="124"/>
      <c r="I28" s="156">
        <v>0.5</v>
      </c>
      <c r="J28" s="131"/>
      <c r="K28" s="131"/>
      <c r="L28" s="131"/>
      <c r="M28" s="131"/>
      <c r="N28" s="131"/>
      <c r="O28" s="131"/>
      <c r="P28" s="131"/>
      <c r="Q28" s="131"/>
      <c r="R28" s="198">
        <f t="shared" si="6"/>
        <v>1</v>
      </c>
      <c r="S28" s="198">
        <f t="shared" si="7"/>
        <v>0</v>
      </c>
      <c r="T28" s="198">
        <f t="shared" si="8"/>
        <v>0</v>
      </c>
      <c r="U28" s="198">
        <f t="shared" si="9"/>
        <v>0.5</v>
      </c>
      <c r="V28" s="198">
        <f t="shared" si="10"/>
        <v>1.5</v>
      </c>
      <c r="W28" s="50">
        <v>1</v>
      </c>
      <c r="X28" s="50"/>
      <c r="Y28" s="50"/>
      <c r="Z28" s="50">
        <v>0.5</v>
      </c>
      <c r="AA28" s="50"/>
      <c r="AB28" s="50"/>
      <c r="AC28" s="49">
        <f t="shared" si="11"/>
        <v>0</v>
      </c>
      <c r="AD28" s="51">
        <v>1</v>
      </c>
      <c r="AE28" s="50"/>
      <c r="AF28" s="50"/>
      <c r="AG28" s="50">
        <v>0.5</v>
      </c>
      <c r="AH28" s="218">
        <f t="shared" si="12"/>
        <v>0</v>
      </c>
      <c r="AI28" s="115">
        <v>1</v>
      </c>
      <c r="AJ28" s="115"/>
      <c r="AK28" s="115"/>
      <c r="AL28" s="115">
        <v>1</v>
      </c>
      <c r="AM28" s="50" t="s">
        <v>429</v>
      </c>
      <c r="AN28" s="50"/>
      <c r="AO28" s="50"/>
      <c r="AP28" s="49">
        <f t="shared" si="39"/>
        <v>541.5</v>
      </c>
      <c r="AQ28" s="50">
        <v>320.7</v>
      </c>
      <c r="AR28" s="50">
        <v>68.3</v>
      </c>
      <c r="AS28" s="50">
        <v>117.5</v>
      </c>
      <c r="AT28" s="49">
        <f t="shared" si="34"/>
        <v>27.3</v>
      </c>
      <c r="AU28" s="50"/>
      <c r="AV28" s="50">
        <v>21.3</v>
      </c>
      <c r="AW28" s="50"/>
      <c r="AX28" s="50">
        <v>6</v>
      </c>
      <c r="AY28" s="50"/>
      <c r="AZ28" s="49">
        <f t="shared" si="40"/>
        <v>7.7</v>
      </c>
      <c r="BA28" s="50">
        <v>7.7</v>
      </c>
      <c r="BB28" s="50"/>
      <c r="BC28" s="50"/>
      <c r="BD28" s="38"/>
      <c r="BF28" s="11">
        <f t="shared" si="35"/>
        <v>541.5</v>
      </c>
      <c r="BG28" s="11">
        <f t="shared" si="15"/>
        <v>506.5</v>
      </c>
      <c r="BH28" s="11">
        <f t="shared" si="36"/>
        <v>733.06698137594026</v>
      </c>
      <c r="BI28" s="11">
        <f t="shared" si="37"/>
        <v>700.66765320102695</v>
      </c>
      <c r="BJ28" s="236">
        <f t="shared" si="16"/>
        <v>1.353770972070065</v>
      </c>
      <c r="BK28" s="236">
        <f t="shared" si="17"/>
        <v>1.38335173386185</v>
      </c>
      <c r="BL28" s="220">
        <f>$BL$9*$BL$407</f>
        <v>705540</v>
      </c>
      <c r="BM28" s="221"/>
      <c r="BN28" s="221"/>
      <c r="BO28" s="221">
        <f t="shared" si="18"/>
        <v>705540</v>
      </c>
      <c r="BP28" s="221">
        <f t="shared" si="38"/>
        <v>733066.98137594026</v>
      </c>
      <c r="BQ28" s="232">
        <f t="shared" si="19"/>
        <v>-27526.98137594026</v>
      </c>
    </row>
    <row r="29" spans="1:69" ht="46.8">
      <c r="A29" s="718"/>
      <c r="B29" s="85" t="s">
        <v>34</v>
      </c>
      <c r="C29" s="77" t="s">
        <v>501</v>
      </c>
      <c r="D29" s="208">
        <v>156</v>
      </c>
      <c r="E29" s="50" t="s">
        <v>18</v>
      </c>
      <c r="F29" s="124">
        <v>1</v>
      </c>
      <c r="G29" s="124"/>
      <c r="H29" s="124"/>
      <c r="I29" s="156">
        <v>0.5</v>
      </c>
      <c r="J29" s="131"/>
      <c r="K29" s="131"/>
      <c r="L29" s="131"/>
      <c r="M29" s="131"/>
      <c r="N29" s="131"/>
      <c r="O29" s="131"/>
      <c r="P29" s="131"/>
      <c r="Q29" s="131"/>
      <c r="R29" s="198">
        <f t="shared" si="6"/>
        <v>1</v>
      </c>
      <c r="S29" s="198">
        <f t="shared" si="7"/>
        <v>0</v>
      </c>
      <c r="T29" s="198">
        <f t="shared" si="8"/>
        <v>0</v>
      </c>
      <c r="U29" s="198">
        <f t="shared" si="9"/>
        <v>0.5</v>
      </c>
      <c r="V29" s="198">
        <f t="shared" si="10"/>
        <v>1.5</v>
      </c>
      <c r="W29" s="50">
        <v>0.5</v>
      </c>
      <c r="X29" s="50"/>
      <c r="Y29" s="50"/>
      <c r="Z29" s="50">
        <v>0.5</v>
      </c>
      <c r="AA29" s="50"/>
      <c r="AB29" s="50"/>
      <c r="AC29" s="204">
        <f t="shared" si="11"/>
        <v>0.5</v>
      </c>
      <c r="AD29" s="51">
        <v>0.5</v>
      </c>
      <c r="AE29" s="50"/>
      <c r="AF29" s="50"/>
      <c r="AG29" s="50">
        <v>0.5</v>
      </c>
      <c r="AH29" s="204">
        <f t="shared" si="12"/>
        <v>0.5</v>
      </c>
      <c r="AI29" s="115">
        <v>1</v>
      </c>
      <c r="AJ29" s="115"/>
      <c r="AK29" s="115"/>
      <c r="AL29" s="115"/>
      <c r="AM29" s="50"/>
      <c r="AN29" s="50" t="s">
        <v>429</v>
      </c>
      <c r="AO29" s="50"/>
      <c r="AP29" s="49">
        <f t="shared" si="39"/>
        <v>263.2</v>
      </c>
      <c r="AQ29" s="50">
        <v>175.2</v>
      </c>
      <c r="AR29" s="50"/>
      <c r="AS29" s="50">
        <v>53</v>
      </c>
      <c r="AT29" s="49">
        <f t="shared" si="34"/>
        <v>27.3</v>
      </c>
      <c r="AU29" s="50"/>
      <c r="AV29" s="50">
        <v>21.3</v>
      </c>
      <c r="AW29" s="50"/>
      <c r="AX29" s="50">
        <v>6</v>
      </c>
      <c r="AY29" s="50"/>
      <c r="AZ29" s="49">
        <f t="shared" si="40"/>
        <v>7.7</v>
      </c>
      <c r="BA29" s="50">
        <v>7.7</v>
      </c>
      <c r="BB29" s="50"/>
      <c r="BC29" s="50"/>
      <c r="BD29" s="38"/>
      <c r="BF29" s="11">
        <f t="shared" si="35"/>
        <v>263.2</v>
      </c>
      <c r="BG29" s="11">
        <f t="shared" si="15"/>
        <v>228.2</v>
      </c>
      <c r="BH29" s="11">
        <f t="shared" si="36"/>
        <v>356.31251984884108</v>
      </c>
      <c r="BI29" s="11">
        <f t="shared" si="37"/>
        <v>315.68086566727413</v>
      </c>
      <c r="BJ29" s="236">
        <f t="shared" si="16"/>
        <v>1.353770972070065</v>
      </c>
      <c r="BK29" s="236">
        <f t="shared" si="17"/>
        <v>1.38335173386185</v>
      </c>
      <c r="BL29" s="225">
        <f>$BL$9*$BL$406</f>
        <v>587950</v>
      </c>
      <c r="BM29" s="221"/>
      <c r="BN29" s="221"/>
      <c r="BO29" s="221">
        <f t="shared" si="18"/>
        <v>587950</v>
      </c>
      <c r="BP29" s="221">
        <f t="shared" si="38"/>
        <v>356312.51984884107</v>
      </c>
      <c r="BQ29" s="232">
        <f t="shared" si="19"/>
        <v>231637.48015115893</v>
      </c>
    </row>
    <row r="30" spans="1:69" ht="140.4">
      <c r="A30" s="718"/>
      <c r="B30" s="85" t="s">
        <v>35</v>
      </c>
      <c r="C30" s="77" t="s">
        <v>502</v>
      </c>
      <c r="D30" s="208">
        <v>285</v>
      </c>
      <c r="E30" s="50" t="s">
        <v>15</v>
      </c>
      <c r="F30" s="124">
        <v>1</v>
      </c>
      <c r="G30" s="124"/>
      <c r="H30" s="124"/>
      <c r="I30" s="156">
        <v>0.5</v>
      </c>
      <c r="J30" s="131"/>
      <c r="K30" s="131"/>
      <c r="L30" s="131"/>
      <c r="M30" s="131"/>
      <c r="N30" s="131"/>
      <c r="O30" s="131"/>
      <c r="P30" s="131"/>
      <c r="Q30" s="131"/>
      <c r="R30" s="198">
        <f t="shared" si="6"/>
        <v>1</v>
      </c>
      <c r="S30" s="198">
        <f t="shared" si="7"/>
        <v>0</v>
      </c>
      <c r="T30" s="198">
        <f t="shared" si="8"/>
        <v>0</v>
      </c>
      <c r="U30" s="198">
        <f t="shared" si="9"/>
        <v>0.5</v>
      </c>
      <c r="V30" s="198">
        <f t="shared" si="10"/>
        <v>1.5</v>
      </c>
      <c r="W30" s="50">
        <v>1</v>
      </c>
      <c r="X30" s="50"/>
      <c r="Y30" s="50"/>
      <c r="Z30" s="50">
        <v>0.5</v>
      </c>
      <c r="AA30" s="50"/>
      <c r="AB30" s="50"/>
      <c r="AC30" s="49">
        <f t="shared" si="11"/>
        <v>0</v>
      </c>
      <c r="AD30" s="51">
        <v>1</v>
      </c>
      <c r="AE30" s="50"/>
      <c r="AF30" s="50"/>
      <c r="AG30" s="50">
        <v>0.5</v>
      </c>
      <c r="AH30" s="218">
        <f t="shared" si="12"/>
        <v>0</v>
      </c>
      <c r="AI30" s="115">
        <v>1</v>
      </c>
      <c r="AJ30" s="115"/>
      <c r="AK30" s="115"/>
      <c r="AL30" s="115">
        <v>1</v>
      </c>
      <c r="AM30" s="50" t="s">
        <v>429</v>
      </c>
      <c r="AN30" s="50"/>
      <c r="AO30" s="50"/>
      <c r="AP30" s="49">
        <f t="shared" si="39"/>
        <v>530.40000000000009</v>
      </c>
      <c r="AQ30" s="50">
        <v>283.8</v>
      </c>
      <c r="AR30" s="50">
        <v>89.9</v>
      </c>
      <c r="AS30" s="50">
        <v>113</v>
      </c>
      <c r="AT30" s="49">
        <f t="shared" si="34"/>
        <v>36</v>
      </c>
      <c r="AU30" s="50"/>
      <c r="AV30" s="50"/>
      <c r="AW30" s="50">
        <v>30</v>
      </c>
      <c r="AX30" s="50">
        <v>6</v>
      </c>
      <c r="AY30" s="50"/>
      <c r="AZ30" s="49">
        <f t="shared" si="40"/>
        <v>7.7</v>
      </c>
      <c r="BA30" s="50">
        <v>7.7</v>
      </c>
      <c r="BB30" s="50"/>
      <c r="BC30" s="50"/>
      <c r="BD30" s="38"/>
      <c r="BF30" s="11">
        <f t="shared" si="35"/>
        <v>530.40000000000009</v>
      </c>
      <c r="BG30" s="11">
        <f t="shared" si="15"/>
        <v>486.70000000000005</v>
      </c>
      <c r="BH30" s="11">
        <f t="shared" si="36"/>
        <v>718.04012358596253</v>
      </c>
      <c r="BI30" s="11">
        <f t="shared" si="37"/>
        <v>673.2772888705623</v>
      </c>
      <c r="BJ30" s="236">
        <f t="shared" si="16"/>
        <v>1.3537709720700648</v>
      </c>
      <c r="BK30" s="236">
        <f t="shared" si="17"/>
        <v>1.3833517338618497</v>
      </c>
      <c r="BL30" s="220">
        <f>$BL$9*$BL$407</f>
        <v>705540</v>
      </c>
      <c r="BM30" s="221"/>
      <c r="BN30" s="221"/>
      <c r="BO30" s="221">
        <f t="shared" si="18"/>
        <v>705540</v>
      </c>
      <c r="BP30" s="221">
        <f t="shared" si="38"/>
        <v>718040.12358596257</v>
      </c>
      <c r="BQ30" s="232">
        <f t="shared" si="19"/>
        <v>-12500.123585962574</v>
      </c>
    </row>
    <row r="31" spans="1:69" ht="31.2">
      <c r="A31" s="718"/>
      <c r="B31" s="85" t="s">
        <v>36</v>
      </c>
      <c r="C31" s="77" t="s">
        <v>503</v>
      </c>
      <c r="D31" s="121">
        <v>49</v>
      </c>
      <c r="E31" s="50" t="s">
        <v>15</v>
      </c>
      <c r="F31" s="124"/>
      <c r="G31" s="124"/>
      <c r="H31" s="124"/>
      <c r="I31" s="156"/>
      <c r="J31" s="131"/>
      <c r="K31" s="131"/>
      <c r="L31" s="131"/>
      <c r="M31" s="131"/>
      <c r="N31" s="131"/>
      <c r="O31" s="131"/>
      <c r="P31" s="131"/>
      <c r="Q31" s="131"/>
      <c r="R31" s="198">
        <f t="shared" si="6"/>
        <v>0</v>
      </c>
      <c r="S31" s="198">
        <f t="shared" si="7"/>
        <v>0</v>
      </c>
      <c r="T31" s="198">
        <f t="shared" si="8"/>
        <v>0</v>
      </c>
      <c r="U31" s="198">
        <f t="shared" si="9"/>
        <v>0</v>
      </c>
      <c r="V31" s="198">
        <f t="shared" si="10"/>
        <v>0</v>
      </c>
      <c r="W31" s="50">
        <v>0.5</v>
      </c>
      <c r="X31" s="50"/>
      <c r="Y31" s="50"/>
      <c r="Z31" s="50">
        <v>0.5</v>
      </c>
      <c r="AA31" s="50"/>
      <c r="AB31" s="50"/>
      <c r="AC31" s="204">
        <f t="shared" si="11"/>
        <v>-0.5</v>
      </c>
      <c r="AD31" s="51">
        <v>0.5</v>
      </c>
      <c r="AE31" s="50"/>
      <c r="AF31" s="50"/>
      <c r="AG31" s="50">
        <v>0.5</v>
      </c>
      <c r="AH31" s="204">
        <f t="shared" si="12"/>
        <v>-0.5</v>
      </c>
      <c r="AI31" s="115">
        <v>1</v>
      </c>
      <c r="AJ31" s="115"/>
      <c r="AK31" s="115"/>
      <c r="AL31" s="115"/>
      <c r="AM31" s="50"/>
      <c r="AN31" s="50"/>
      <c r="AO31" s="50"/>
      <c r="AP31" s="49">
        <f t="shared" si="39"/>
        <v>330.29999999999995</v>
      </c>
      <c r="AQ31" s="50">
        <v>219.4</v>
      </c>
      <c r="AR31" s="50"/>
      <c r="AS31" s="50">
        <v>66</v>
      </c>
      <c r="AT31" s="49">
        <f t="shared" si="34"/>
        <v>16</v>
      </c>
      <c r="AU31" s="50"/>
      <c r="AV31" s="50">
        <v>10</v>
      </c>
      <c r="AW31" s="50"/>
      <c r="AX31" s="50">
        <v>6</v>
      </c>
      <c r="AY31" s="50"/>
      <c r="AZ31" s="49">
        <f t="shared" si="40"/>
        <v>28.9</v>
      </c>
      <c r="BA31" s="50">
        <v>7.7</v>
      </c>
      <c r="BB31" s="50"/>
      <c r="BC31" s="50">
        <v>21.2</v>
      </c>
      <c r="BD31" s="38"/>
      <c r="BF31" s="11">
        <f t="shared" si="35"/>
        <v>330.29999999999995</v>
      </c>
      <c r="BG31" s="11">
        <f t="shared" si="15"/>
        <v>285.39999999999998</v>
      </c>
      <c r="BH31" s="11">
        <f t="shared" si="36"/>
        <v>447.15055207474239</v>
      </c>
      <c r="BI31" s="11">
        <f t="shared" si="37"/>
        <v>394.80858484417189</v>
      </c>
      <c r="BJ31" s="236">
        <f t="shared" si="16"/>
        <v>1.353770972070065</v>
      </c>
      <c r="BK31" s="236">
        <f t="shared" si="17"/>
        <v>1.3833517338618497</v>
      </c>
      <c r="BL31" s="226">
        <f>$BL$9*$BL$404</f>
        <v>470360</v>
      </c>
      <c r="BM31" s="221"/>
      <c r="BN31" s="221"/>
      <c r="BO31" s="221">
        <f t="shared" si="18"/>
        <v>470360</v>
      </c>
      <c r="BP31" s="221">
        <f t="shared" si="38"/>
        <v>447150.55207474239</v>
      </c>
      <c r="BQ31" s="232">
        <f t="shared" si="19"/>
        <v>23209.447925257613</v>
      </c>
    </row>
    <row r="32" spans="1:69" ht="62.4">
      <c r="A32" s="718"/>
      <c r="B32" s="85" t="s">
        <v>37</v>
      </c>
      <c r="C32" s="77" t="s">
        <v>504</v>
      </c>
      <c r="D32" s="208">
        <v>257</v>
      </c>
      <c r="E32" s="50" t="s">
        <v>15</v>
      </c>
      <c r="F32" s="124">
        <v>1</v>
      </c>
      <c r="G32" s="124"/>
      <c r="H32" s="124"/>
      <c r="I32" s="156">
        <v>0.5</v>
      </c>
      <c r="J32" s="131"/>
      <c r="K32" s="131"/>
      <c r="L32" s="131"/>
      <c r="M32" s="131"/>
      <c r="N32" s="131"/>
      <c r="O32" s="131"/>
      <c r="P32" s="131"/>
      <c r="Q32" s="131"/>
      <c r="R32" s="198">
        <f t="shared" si="6"/>
        <v>1</v>
      </c>
      <c r="S32" s="198">
        <f t="shared" si="7"/>
        <v>0</v>
      </c>
      <c r="T32" s="198">
        <f t="shared" si="8"/>
        <v>0</v>
      </c>
      <c r="U32" s="198">
        <f t="shared" si="9"/>
        <v>0.5</v>
      </c>
      <c r="V32" s="198">
        <f t="shared" si="10"/>
        <v>1.5</v>
      </c>
      <c r="W32" s="50">
        <v>1</v>
      </c>
      <c r="X32" s="50"/>
      <c r="Y32" s="50"/>
      <c r="Z32" s="50">
        <v>0.5</v>
      </c>
      <c r="AA32" s="50"/>
      <c r="AB32" s="50"/>
      <c r="AC32" s="49">
        <f t="shared" si="11"/>
        <v>0</v>
      </c>
      <c r="AD32" s="51">
        <v>1</v>
      </c>
      <c r="AE32" s="50"/>
      <c r="AF32" s="50"/>
      <c r="AG32" s="50">
        <v>0.5</v>
      </c>
      <c r="AH32" s="218">
        <f t="shared" si="12"/>
        <v>0</v>
      </c>
      <c r="AI32" s="115">
        <v>1</v>
      </c>
      <c r="AJ32" s="115"/>
      <c r="AK32" s="115"/>
      <c r="AL32" s="115"/>
      <c r="AM32" s="50"/>
      <c r="AN32" s="50"/>
      <c r="AO32" s="50"/>
      <c r="AP32" s="49">
        <f t="shared" si="39"/>
        <v>535.6</v>
      </c>
      <c r="AQ32" s="50">
        <v>384.3</v>
      </c>
      <c r="AR32" s="50"/>
      <c r="AS32" s="50">
        <v>116.1</v>
      </c>
      <c r="AT32" s="49">
        <f t="shared" si="34"/>
        <v>27.5</v>
      </c>
      <c r="AU32" s="50"/>
      <c r="AV32" s="50">
        <v>21.5</v>
      </c>
      <c r="AW32" s="50"/>
      <c r="AX32" s="50">
        <v>6</v>
      </c>
      <c r="AY32" s="50"/>
      <c r="AZ32" s="49">
        <f t="shared" si="40"/>
        <v>7.7</v>
      </c>
      <c r="BA32" s="50">
        <v>7.7</v>
      </c>
      <c r="BB32" s="50"/>
      <c r="BC32" s="50"/>
      <c r="BD32" s="38"/>
      <c r="BF32" s="11">
        <f t="shared" si="35"/>
        <v>535.6</v>
      </c>
      <c r="BG32" s="11">
        <f t="shared" si="15"/>
        <v>500.4</v>
      </c>
      <c r="BH32" s="11">
        <f t="shared" si="36"/>
        <v>725.07973264072689</v>
      </c>
      <c r="BI32" s="11">
        <f t="shared" si="37"/>
        <v>692.2292076244695</v>
      </c>
      <c r="BJ32" s="236">
        <f t="shared" si="16"/>
        <v>1.353770972070065</v>
      </c>
      <c r="BK32" s="236">
        <f t="shared" si="17"/>
        <v>1.3833517338618495</v>
      </c>
      <c r="BL32" s="220">
        <f>$BL$9*$BL$407</f>
        <v>705540</v>
      </c>
      <c r="BM32" s="221"/>
      <c r="BN32" s="221"/>
      <c r="BO32" s="221">
        <f t="shared" si="18"/>
        <v>705540</v>
      </c>
      <c r="BP32" s="221">
        <f t="shared" si="38"/>
        <v>725079.73264072684</v>
      </c>
      <c r="BQ32" s="232">
        <f t="shared" si="19"/>
        <v>-19539.732640726841</v>
      </c>
    </row>
    <row r="33" spans="1:69" ht="46.8">
      <c r="A33" s="718"/>
      <c r="B33" s="85" t="s">
        <v>38</v>
      </c>
      <c r="C33" s="77" t="s">
        <v>505</v>
      </c>
      <c r="D33" s="208">
        <v>227</v>
      </c>
      <c r="E33" s="50" t="s">
        <v>15</v>
      </c>
      <c r="F33" s="124">
        <v>1</v>
      </c>
      <c r="G33" s="124"/>
      <c r="H33" s="124"/>
      <c r="I33" s="156">
        <v>0.5</v>
      </c>
      <c r="J33" s="131"/>
      <c r="K33" s="131"/>
      <c r="L33" s="131"/>
      <c r="M33" s="131"/>
      <c r="N33" s="131"/>
      <c r="O33" s="131"/>
      <c r="P33" s="131"/>
      <c r="Q33" s="131"/>
      <c r="R33" s="198">
        <f t="shared" si="6"/>
        <v>1</v>
      </c>
      <c r="S33" s="198">
        <f t="shared" si="7"/>
        <v>0</v>
      </c>
      <c r="T33" s="198">
        <f t="shared" si="8"/>
        <v>0</v>
      </c>
      <c r="U33" s="198">
        <f t="shared" si="9"/>
        <v>0.5</v>
      </c>
      <c r="V33" s="198">
        <f t="shared" si="10"/>
        <v>1.5</v>
      </c>
      <c r="W33" s="50">
        <v>1</v>
      </c>
      <c r="X33" s="50"/>
      <c r="Y33" s="50"/>
      <c r="Z33" s="50">
        <v>0.5</v>
      </c>
      <c r="AA33" s="50"/>
      <c r="AB33" s="50"/>
      <c r="AC33" s="49">
        <f t="shared" si="11"/>
        <v>0</v>
      </c>
      <c r="AD33" s="51">
        <v>1</v>
      </c>
      <c r="AE33" s="50"/>
      <c r="AF33" s="50"/>
      <c r="AG33" s="50">
        <v>0.5</v>
      </c>
      <c r="AH33" s="218">
        <f t="shared" si="12"/>
        <v>0</v>
      </c>
      <c r="AI33" s="115">
        <v>1</v>
      </c>
      <c r="AJ33" s="115"/>
      <c r="AK33" s="115"/>
      <c r="AL33" s="115">
        <v>1</v>
      </c>
      <c r="AM33" s="50" t="s">
        <v>429</v>
      </c>
      <c r="AN33" s="50"/>
      <c r="AO33" s="50"/>
      <c r="AP33" s="49">
        <f t="shared" si="39"/>
        <v>618.4</v>
      </c>
      <c r="AQ33" s="50">
        <v>322.8</v>
      </c>
      <c r="AR33" s="50">
        <v>117.6</v>
      </c>
      <c r="AS33" s="50">
        <v>133</v>
      </c>
      <c r="AT33" s="49">
        <f t="shared" si="34"/>
        <v>16</v>
      </c>
      <c r="AU33" s="50"/>
      <c r="AV33" s="50">
        <v>10</v>
      </c>
      <c r="AW33" s="50"/>
      <c r="AX33" s="50">
        <v>6</v>
      </c>
      <c r="AY33" s="50"/>
      <c r="AZ33" s="49">
        <f t="shared" si="40"/>
        <v>29</v>
      </c>
      <c r="BA33" s="50">
        <v>7.7</v>
      </c>
      <c r="BB33" s="50"/>
      <c r="BC33" s="50">
        <v>21.3</v>
      </c>
      <c r="BD33" s="38"/>
      <c r="BF33" s="11">
        <f t="shared" si="35"/>
        <v>618.4</v>
      </c>
      <c r="BG33" s="11">
        <f t="shared" si="15"/>
        <v>573.4</v>
      </c>
      <c r="BH33" s="11">
        <f t="shared" si="36"/>
        <v>837.17196912812813</v>
      </c>
      <c r="BI33" s="11">
        <f t="shared" si="37"/>
        <v>793.21388419638458</v>
      </c>
      <c r="BJ33" s="236">
        <f t="shared" si="16"/>
        <v>1.353770972070065</v>
      </c>
      <c r="BK33" s="236">
        <f t="shared" si="17"/>
        <v>1.3833517338618497</v>
      </c>
      <c r="BL33" s="220">
        <f>$BL$9*$BL$407</f>
        <v>705540</v>
      </c>
      <c r="BM33" s="221"/>
      <c r="BN33" s="221"/>
      <c r="BO33" s="221">
        <f t="shared" si="18"/>
        <v>705540</v>
      </c>
      <c r="BP33" s="221">
        <f t="shared" si="38"/>
        <v>837171.96912812814</v>
      </c>
      <c r="BQ33" s="232">
        <f t="shared" si="19"/>
        <v>-131631.96912812814</v>
      </c>
    </row>
    <row r="34" spans="1:69">
      <c r="A34" s="718"/>
      <c r="B34" s="85" t="s">
        <v>39</v>
      </c>
      <c r="C34" s="71" t="s">
        <v>506</v>
      </c>
      <c r="D34" s="208">
        <v>192</v>
      </c>
      <c r="E34" s="50" t="s">
        <v>15</v>
      </c>
      <c r="F34" s="124">
        <v>1</v>
      </c>
      <c r="G34" s="124"/>
      <c r="H34" s="124"/>
      <c r="I34" s="156">
        <v>0.5</v>
      </c>
      <c r="J34" s="131"/>
      <c r="K34" s="131"/>
      <c r="L34" s="131"/>
      <c r="M34" s="131"/>
      <c r="N34" s="131"/>
      <c r="O34" s="131"/>
      <c r="P34" s="131"/>
      <c r="Q34" s="131"/>
      <c r="R34" s="198">
        <f t="shared" si="6"/>
        <v>1</v>
      </c>
      <c r="S34" s="198">
        <f t="shared" si="7"/>
        <v>0</v>
      </c>
      <c r="T34" s="198">
        <f t="shared" si="8"/>
        <v>0</v>
      </c>
      <c r="U34" s="198">
        <f t="shared" si="9"/>
        <v>0.5</v>
      </c>
      <c r="V34" s="198">
        <f t="shared" si="10"/>
        <v>1.5</v>
      </c>
      <c r="W34" s="50">
        <v>1</v>
      </c>
      <c r="X34" s="50"/>
      <c r="Y34" s="50"/>
      <c r="Z34" s="50">
        <v>0.5</v>
      </c>
      <c r="AA34" s="50"/>
      <c r="AB34" s="50"/>
      <c r="AC34" s="49">
        <f t="shared" si="11"/>
        <v>0</v>
      </c>
      <c r="AD34" s="51">
        <v>1</v>
      </c>
      <c r="AE34" s="50"/>
      <c r="AF34" s="50"/>
      <c r="AG34" s="50">
        <v>0.5</v>
      </c>
      <c r="AH34" s="218">
        <f t="shared" si="12"/>
        <v>0</v>
      </c>
      <c r="AI34" s="115">
        <v>1</v>
      </c>
      <c r="AJ34" s="115"/>
      <c r="AK34" s="115"/>
      <c r="AL34" s="115">
        <v>1</v>
      </c>
      <c r="AM34" s="50" t="s">
        <v>429</v>
      </c>
      <c r="AN34" s="50"/>
      <c r="AO34" s="50"/>
      <c r="AP34" s="49">
        <f t="shared" si="39"/>
        <v>448.40000000000003</v>
      </c>
      <c r="AQ34" s="50">
        <v>226.8</v>
      </c>
      <c r="AR34" s="50">
        <v>89.9</v>
      </c>
      <c r="AS34" s="50">
        <v>96</v>
      </c>
      <c r="AT34" s="49">
        <f t="shared" si="34"/>
        <v>28</v>
      </c>
      <c r="AU34" s="50"/>
      <c r="AV34" s="50">
        <v>22</v>
      </c>
      <c r="AW34" s="50"/>
      <c r="AX34" s="50">
        <v>6</v>
      </c>
      <c r="AY34" s="50"/>
      <c r="AZ34" s="49">
        <f t="shared" si="40"/>
        <v>7.7</v>
      </c>
      <c r="BA34" s="50">
        <v>7.7</v>
      </c>
      <c r="BB34" s="50"/>
      <c r="BC34" s="50"/>
      <c r="BD34" s="38"/>
      <c r="BF34" s="11">
        <f t="shared" si="35"/>
        <v>448.40000000000003</v>
      </c>
      <c r="BG34" s="11">
        <f t="shared" si="15"/>
        <v>412.70000000000005</v>
      </c>
      <c r="BH34" s="11">
        <f t="shared" si="36"/>
        <v>607.03090387621717</v>
      </c>
      <c r="BI34" s="11">
        <f t="shared" si="37"/>
        <v>570.90926056478543</v>
      </c>
      <c r="BJ34" s="236">
        <f t="shared" si="16"/>
        <v>1.353770972070065</v>
      </c>
      <c r="BK34" s="236">
        <f t="shared" si="17"/>
        <v>1.3833517338618497</v>
      </c>
      <c r="BL34" s="220">
        <f>$BL$9*$BL$407</f>
        <v>705540</v>
      </c>
      <c r="BM34" s="221"/>
      <c r="BN34" s="221"/>
      <c r="BO34" s="221">
        <f t="shared" si="18"/>
        <v>705540</v>
      </c>
      <c r="BP34" s="221">
        <f t="shared" si="38"/>
        <v>607030.9038762172</v>
      </c>
      <c r="BQ34" s="232">
        <f t="shared" si="19"/>
        <v>98509.096123782801</v>
      </c>
    </row>
    <row r="35" spans="1:69" ht="31.2">
      <c r="A35" s="718"/>
      <c r="B35" s="85" t="s">
        <v>40</v>
      </c>
      <c r="C35" s="77" t="s">
        <v>507</v>
      </c>
      <c r="D35" s="208">
        <v>260</v>
      </c>
      <c r="E35" s="50" t="s">
        <v>15</v>
      </c>
      <c r="F35" s="124">
        <v>1</v>
      </c>
      <c r="G35" s="124"/>
      <c r="H35" s="124"/>
      <c r="I35" s="156">
        <v>0.5</v>
      </c>
      <c r="J35" s="131"/>
      <c r="K35" s="131"/>
      <c r="L35" s="131"/>
      <c r="M35" s="131"/>
      <c r="N35" s="131"/>
      <c r="O35" s="131"/>
      <c r="P35" s="131"/>
      <c r="Q35" s="131"/>
      <c r="R35" s="198">
        <f t="shared" si="6"/>
        <v>1</v>
      </c>
      <c r="S35" s="198">
        <f t="shared" si="7"/>
        <v>0</v>
      </c>
      <c r="T35" s="198">
        <f t="shared" si="8"/>
        <v>0</v>
      </c>
      <c r="U35" s="198">
        <f t="shared" si="9"/>
        <v>0.5</v>
      </c>
      <c r="V35" s="198">
        <f t="shared" si="10"/>
        <v>1.5</v>
      </c>
      <c r="W35" s="50">
        <v>1</v>
      </c>
      <c r="X35" s="50"/>
      <c r="Y35" s="50"/>
      <c r="Z35" s="50">
        <v>0.5</v>
      </c>
      <c r="AA35" s="50"/>
      <c r="AB35" s="50"/>
      <c r="AC35" s="49">
        <f t="shared" si="11"/>
        <v>0</v>
      </c>
      <c r="AD35" s="51">
        <v>1</v>
      </c>
      <c r="AE35" s="50"/>
      <c r="AF35" s="50"/>
      <c r="AG35" s="50">
        <v>0.5</v>
      </c>
      <c r="AH35" s="218">
        <f t="shared" si="12"/>
        <v>0</v>
      </c>
      <c r="AI35" s="115">
        <v>1</v>
      </c>
      <c r="AJ35" s="115"/>
      <c r="AK35" s="115"/>
      <c r="AL35" s="115">
        <v>1</v>
      </c>
      <c r="AM35" s="50" t="s">
        <v>429</v>
      </c>
      <c r="AN35" s="50"/>
      <c r="AO35" s="50"/>
      <c r="AP35" s="49">
        <f t="shared" si="39"/>
        <v>565.70000000000005</v>
      </c>
      <c r="AQ35" s="50">
        <v>290.60000000000002</v>
      </c>
      <c r="AR35" s="50">
        <v>117.1</v>
      </c>
      <c r="AS35" s="50">
        <v>123</v>
      </c>
      <c r="AT35" s="49">
        <f t="shared" si="34"/>
        <v>27.3</v>
      </c>
      <c r="AU35" s="50"/>
      <c r="AV35" s="50">
        <v>21.3</v>
      </c>
      <c r="AW35" s="50"/>
      <c r="AX35" s="50">
        <v>6</v>
      </c>
      <c r="AY35" s="50"/>
      <c r="AZ35" s="49">
        <f t="shared" si="40"/>
        <v>7.7</v>
      </c>
      <c r="BA35" s="50">
        <v>7.7</v>
      </c>
      <c r="BB35" s="50"/>
      <c r="BC35" s="50"/>
      <c r="BD35" s="38"/>
      <c r="BF35" s="11">
        <f t="shared" si="35"/>
        <v>565.70000000000005</v>
      </c>
      <c r="BG35" s="11">
        <f t="shared" si="15"/>
        <v>530.70000000000005</v>
      </c>
      <c r="BH35" s="11">
        <f t="shared" si="36"/>
        <v>765.8282389000359</v>
      </c>
      <c r="BI35" s="11">
        <f t="shared" si="37"/>
        <v>734.14476516048376</v>
      </c>
      <c r="BJ35" s="236">
        <f t="shared" si="16"/>
        <v>1.353770972070065</v>
      </c>
      <c r="BK35" s="236">
        <f t="shared" si="17"/>
        <v>1.3833517338618497</v>
      </c>
      <c r="BL35" s="220">
        <f>$BL$9*$BL$407</f>
        <v>705540</v>
      </c>
      <c r="BM35" s="221"/>
      <c r="BN35" s="221"/>
      <c r="BO35" s="221">
        <f t="shared" si="18"/>
        <v>705540</v>
      </c>
      <c r="BP35" s="221">
        <f t="shared" si="38"/>
        <v>765828.23890003585</v>
      </c>
      <c r="BQ35" s="232">
        <f t="shared" si="19"/>
        <v>-60288.238900035853</v>
      </c>
    </row>
    <row r="36" spans="1:69">
      <c r="A36" s="718"/>
      <c r="B36" s="85" t="s">
        <v>41</v>
      </c>
      <c r="C36" s="77" t="s">
        <v>508</v>
      </c>
      <c r="D36" s="208">
        <v>263</v>
      </c>
      <c r="E36" s="50" t="s">
        <v>15</v>
      </c>
      <c r="F36" s="124">
        <v>1</v>
      </c>
      <c r="G36" s="124"/>
      <c r="H36" s="124"/>
      <c r="I36" s="156">
        <v>0.5</v>
      </c>
      <c r="J36" s="131"/>
      <c r="K36" s="131"/>
      <c r="L36" s="131"/>
      <c r="M36" s="131"/>
      <c r="N36" s="131"/>
      <c r="O36" s="131"/>
      <c r="P36" s="131"/>
      <c r="Q36" s="131"/>
      <c r="R36" s="198">
        <f t="shared" si="6"/>
        <v>1</v>
      </c>
      <c r="S36" s="198">
        <f t="shared" si="7"/>
        <v>0</v>
      </c>
      <c r="T36" s="198">
        <f t="shared" si="8"/>
        <v>0</v>
      </c>
      <c r="U36" s="198">
        <f t="shared" si="9"/>
        <v>0.5</v>
      </c>
      <c r="V36" s="198">
        <f t="shared" si="10"/>
        <v>1.5</v>
      </c>
      <c r="W36" s="50">
        <v>1</v>
      </c>
      <c r="X36" s="50"/>
      <c r="Y36" s="50"/>
      <c r="Z36" s="50">
        <v>0.5</v>
      </c>
      <c r="AA36" s="50"/>
      <c r="AB36" s="50"/>
      <c r="AC36" s="49">
        <f t="shared" si="11"/>
        <v>0</v>
      </c>
      <c r="AD36" s="51">
        <v>1</v>
      </c>
      <c r="AE36" s="50"/>
      <c r="AF36" s="50"/>
      <c r="AG36" s="50">
        <v>0.5</v>
      </c>
      <c r="AH36" s="218">
        <f t="shared" si="12"/>
        <v>0</v>
      </c>
      <c r="AI36" s="115">
        <v>1</v>
      </c>
      <c r="AJ36" s="115"/>
      <c r="AK36" s="115"/>
      <c r="AL36" s="115">
        <v>1</v>
      </c>
      <c r="AM36" s="50" t="s">
        <v>429</v>
      </c>
      <c r="AN36" s="50"/>
      <c r="AO36" s="50"/>
      <c r="AP36" s="49">
        <f t="shared" si="39"/>
        <v>510</v>
      </c>
      <c r="AQ36" s="50">
        <v>286.5</v>
      </c>
      <c r="AR36" s="50">
        <v>82.8</v>
      </c>
      <c r="AS36" s="50">
        <v>112</v>
      </c>
      <c r="AT36" s="49">
        <f t="shared" si="34"/>
        <v>21</v>
      </c>
      <c r="AU36" s="50"/>
      <c r="AV36" s="50">
        <v>15</v>
      </c>
      <c r="AW36" s="50"/>
      <c r="AX36" s="50">
        <v>6</v>
      </c>
      <c r="AY36" s="50"/>
      <c r="AZ36" s="49">
        <f t="shared" si="40"/>
        <v>7.7</v>
      </c>
      <c r="BA36" s="50">
        <v>7.7</v>
      </c>
      <c r="BB36" s="50"/>
      <c r="BC36" s="50"/>
      <c r="BD36" s="38"/>
      <c r="BF36" s="11">
        <f t="shared" si="35"/>
        <v>510</v>
      </c>
      <c r="BG36" s="11">
        <f t="shared" si="15"/>
        <v>481.3</v>
      </c>
      <c r="BH36" s="11">
        <f t="shared" si="36"/>
        <v>690.4231957557331</v>
      </c>
      <c r="BI36" s="11">
        <f t="shared" si="37"/>
        <v>665.80718950770824</v>
      </c>
      <c r="BJ36" s="236">
        <f t="shared" si="16"/>
        <v>1.3537709720700648</v>
      </c>
      <c r="BK36" s="236">
        <f t="shared" si="17"/>
        <v>1.3833517338618497</v>
      </c>
      <c r="BL36" s="220">
        <f>$BL$9*$BL$407</f>
        <v>705540</v>
      </c>
      <c r="BM36" s="221"/>
      <c r="BN36" s="221"/>
      <c r="BO36" s="221">
        <f t="shared" si="18"/>
        <v>705540</v>
      </c>
      <c r="BP36" s="221">
        <f t="shared" si="38"/>
        <v>690423.19575573306</v>
      </c>
      <c r="BQ36" s="232">
        <f t="shared" si="19"/>
        <v>15116.804244266939</v>
      </c>
    </row>
    <row r="37" spans="1:69">
      <c r="A37" s="718"/>
      <c r="B37" s="85" t="s">
        <v>42</v>
      </c>
      <c r="C37" s="77" t="s">
        <v>509</v>
      </c>
      <c r="D37" s="121">
        <v>95</v>
      </c>
      <c r="E37" s="50" t="s">
        <v>15</v>
      </c>
      <c r="F37" s="124"/>
      <c r="G37" s="124"/>
      <c r="H37" s="124"/>
      <c r="I37" s="156"/>
      <c r="J37" s="131"/>
      <c r="K37" s="131"/>
      <c r="L37" s="131"/>
      <c r="M37" s="131"/>
      <c r="N37" s="131"/>
      <c r="O37" s="131"/>
      <c r="P37" s="131"/>
      <c r="Q37" s="131"/>
      <c r="R37" s="198">
        <f t="shared" si="6"/>
        <v>0</v>
      </c>
      <c r="S37" s="198">
        <f t="shared" si="7"/>
        <v>0</v>
      </c>
      <c r="T37" s="198">
        <f t="shared" si="8"/>
        <v>0</v>
      </c>
      <c r="U37" s="198">
        <f t="shared" si="9"/>
        <v>0</v>
      </c>
      <c r="V37" s="198">
        <f t="shared" si="10"/>
        <v>0</v>
      </c>
      <c r="W37" s="50">
        <v>0.5</v>
      </c>
      <c r="X37" s="50"/>
      <c r="Y37" s="50"/>
      <c r="Z37" s="50">
        <v>0.5</v>
      </c>
      <c r="AA37" s="50"/>
      <c r="AB37" s="50"/>
      <c r="AC37" s="204">
        <f t="shared" si="11"/>
        <v>-0.5</v>
      </c>
      <c r="AD37" s="51">
        <v>0.5</v>
      </c>
      <c r="AE37" s="50"/>
      <c r="AF37" s="50"/>
      <c r="AG37" s="50">
        <v>0.5</v>
      </c>
      <c r="AH37" s="204">
        <f t="shared" si="12"/>
        <v>-0.5</v>
      </c>
      <c r="AI37" s="115">
        <v>1</v>
      </c>
      <c r="AJ37" s="115"/>
      <c r="AK37" s="115"/>
      <c r="AL37" s="115">
        <v>1</v>
      </c>
      <c r="AM37" s="50" t="s">
        <v>429</v>
      </c>
      <c r="AN37" s="50"/>
      <c r="AO37" s="50"/>
      <c r="AP37" s="49">
        <f t="shared" si="39"/>
        <v>403.7</v>
      </c>
      <c r="AQ37" s="50">
        <v>143.4</v>
      </c>
      <c r="AR37" s="50">
        <v>89.3</v>
      </c>
      <c r="AS37" s="50">
        <v>127</v>
      </c>
      <c r="AT37" s="49">
        <f t="shared" si="34"/>
        <v>15</v>
      </c>
      <c r="AU37" s="50"/>
      <c r="AV37" s="50">
        <v>10</v>
      </c>
      <c r="AW37" s="50"/>
      <c r="AX37" s="50">
        <v>5</v>
      </c>
      <c r="AY37" s="50"/>
      <c r="AZ37" s="49">
        <f t="shared" si="40"/>
        <v>29</v>
      </c>
      <c r="BA37" s="50">
        <v>7.7</v>
      </c>
      <c r="BB37" s="50"/>
      <c r="BC37" s="50">
        <v>21.3</v>
      </c>
      <c r="BD37" s="38"/>
      <c r="BF37" s="11">
        <f t="shared" si="35"/>
        <v>403.7</v>
      </c>
      <c r="BG37" s="11">
        <f t="shared" si="15"/>
        <v>359.7</v>
      </c>
      <c r="BH37" s="11">
        <f t="shared" si="36"/>
        <v>546.51734142468524</v>
      </c>
      <c r="BI37" s="11">
        <f t="shared" si="37"/>
        <v>497.59161867010732</v>
      </c>
      <c r="BJ37" s="236">
        <f t="shared" si="16"/>
        <v>1.353770972070065</v>
      </c>
      <c r="BK37" s="236">
        <f t="shared" si="17"/>
        <v>1.3833517338618497</v>
      </c>
      <c r="BL37" s="226">
        <f>$BL$9*$BL$404</f>
        <v>470360</v>
      </c>
      <c r="BM37" s="221"/>
      <c r="BN37" s="221"/>
      <c r="BO37" s="221">
        <f t="shared" si="18"/>
        <v>470360</v>
      </c>
      <c r="BP37" s="221">
        <f t="shared" si="38"/>
        <v>546517.3414246852</v>
      </c>
      <c r="BQ37" s="232">
        <f t="shared" si="19"/>
        <v>-76157.341424685204</v>
      </c>
    </row>
    <row r="38" spans="1:69">
      <c r="A38" s="718"/>
      <c r="B38" s="85" t="s">
        <v>43</v>
      </c>
      <c r="C38" s="77" t="s">
        <v>510</v>
      </c>
      <c r="D38" s="119">
        <v>415</v>
      </c>
      <c r="E38" s="50" t="s">
        <v>15</v>
      </c>
      <c r="F38" s="124">
        <v>1</v>
      </c>
      <c r="G38" s="124"/>
      <c r="H38" s="124"/>
      <c r="I38" s="156">
        <v>0.5</v>
      </c>
      <c r="J38" s="131"/>
      <c r="K38" s="131"/>
      <c r="L38" s="131"/>
      <c r="M38" s="131"/>
      <c r="N38" s="131"/>
      <c r="O38" s="131"/>
      <c r="P38" s="131"/>
      <c r="Q38" s="131"/>
      <c r="R38" s="198">
        <f t="shared" si="6"/>
        <v>1</v>
      </c>
      <c r="S38" s="198">
        <f t="shared" si="7"/>
        <v>0</v>
      </c>
      <c r="T38" s="198">
        <f t="shared" si="8"/>
        <v>0</v>
      </c>
      <c r="U38" s="198">
        <f t="shared" si="9"/>
        <v>0.5</v>
      </c>
      <c r="V38" s="198">
        <f t="shared" si="10"/>
        <v>1.5</v>
      </c>
      <c r="W38" s="50">
        <v>1</v>
      </c>
      <c r="X38" s="50"/>
      <c r="Y38" s="50"/>
      <c r="Z38" s="50">
        <v>0.5</v>
      </c>
      <c r="AA38" s="50"/>
      <c r="AB38" s="50"/>
      <c r="AC38" s="49">
        <f t="shared" si="11"/>
        <v>0</v>
      </c>
      <c r="AD38" s="51">
        <v>1</v>
      </c>
      <c r="AE38" s="50"/>
      <c r="AF38" s="50"/>
      <c r="AG38" s="50"/>
      <c r="AH38" s="218">
        <f t="shared" si="12"/>
        <v>0</v>
      </c>
      <c r="AI38" s="115">
        <v>1</v>
      </c>
      <c r="AJ38" s="115"/>
      <c r="AK38" s="115"/>
      <c r="AL38" s="115">
        <v>1</v>
      </c>
      <c r="AM38" s="50" t="s">
        <v>429</v>
      </c>
      <c r="AN38" s="50"/>
      <c r="AO38" s="50"/>
      <c r="AP38" s="49">
        <f t="shared" si="39"/>
        <v>511.9</v>
      </c>
      <c r="AQ38" s="50">
        <v>365.9</v>
      </c>
      <c r="AR38" s="50"/>
      <c r="AS38" s="50">
        <v>111</v>
      </c>
      <c r="AT38" s="49">
        <f t="shared" si="34"/>
        <v>27.3</v>
      </c>
      <c r="AU38" s="50"/>
      <c r="AV38" s="50">
        <v>21.3</v>
      </c>
      <c r="AW38" s="50"/>
      <c r="AX38" s="50">
        <v>6</v>
      </c>
      <c r="AY38" s="50"/>
      <c r="AZ38" s="49">
        <f t="shared" si="40"/>
        <v>7.7</v>
      </c>
      <c r="BA38" s="50">
        <v>7.7</v>
      </c>
      <c r="BB38" s="50"/>
      <c r="BC38" s="50"/>
      <c r="BD38" s="38"/>
      <c r="BF38" s="11">
        <f t="shared" si="35"/>
        <v>511.9</v>
      </c>
      <c r="BG38" s="11">
        <f t="shared" si="15"/>
        <v>476.9</v>
      </c>
      <c r="BH38" s="11">
        <f t="shared" si="36"/>
        <v>692.99536060266632</v>
      </c>
      <c r="BI38" s="11">
        <f t="shared" si="37"/>
        <v>659.7204418787162</v>
      </c>
      <c r="BJ38" s="236">
        <f t="shared" si="16"/>
        <v>1.3537709720700652</v>
      </c>
      <c r="BK38" s="236">
        <f t="shared" si="17"/>
        <v>1.38335173386185</v>
      </c>
      <c r="BL38" s="220">
        <f>$BL$9*$BL$407</f>
        <v>705540</v>
      </c>
      <c r="BM38" s="221"/>
      <c r="BN38" s="221"/>
      <c r="BO38" s="221">
        <f t="shared" si="18"/>
        <v>705540</v>
      </c>
      <c r="BP38" s="221">
        <f t="shared" si="38"/>
        <v>692995.36060266627</v>
      </c>
      <c r="BQ38" s="232">
        <f t="shared" si="19"/>
        <v>12544.639397333725</v>
      </c>
    </row>
    <row r="39" spans="1:69" ht="31.2">
      <c r="A39" s="718"/>
      <c r="B39" s="85" t="s">
        <v>44</v>
      </c>
      <c r="C39" s="77" t="s">
        <v>511</v>
      </c>
      <c r="D39" s="119">
        <v>304</v>
      </c>
      <c r="E39" s="50" t="s">
        <v>15</v>
      </c>
      <c r="F39" s="124">
        <v>1</v>
      </c>
      <c r="G39" s="124"/>
      <c r="H39" s="124"/>
      <c r="I39" s="156">
        <v>0.5</v>
      </c>
      <c r="J39" s="131"/>
      <c r="K39" s="131"/>
      <c r="L39" s="131"/>
      <c r="M39" s="131"/>
      <c r="N39" s="131"/>
      <c r="O39" s="131"/>
      <c r="P39" s="131"/>
      <c r="Q39" s="131"/>
      <c r="R39" s="198">
        <f t="shared" si="6"/>
        <v>1</v>
      </c>
      <c r="S39" s="198">
        <f t="shared" si="7"/>
        <v>0</v>
      </c>
      <c r="T39" s="198">
        <f t="shared" si="8"/>
        <v>0</v>
      </c>
      <c r="U39" s="198">
        <f t="shared" si="9"/>
        <v>0.5</v>
      </c>
      <c r="V39" s="198">
        <f t="shared" si="10"/>
        <v>1.5</v>
      </c>
      <c r="W39" s="50">
        <v>1</v>
      </c>
      <c r="X39" s="50"/>
      <c r="Y39" s="50"/>
      <c r="Z39" s="50">
        <v>0.5</v>
      </c>
      <c r="AA39" s="50"/>
      <c r="AB39" s="50"/>
      <c r="AC39" s="49">
        <f t="shared" si="11"/>
        <v>0</v>
      </c>
      <c r="AD39" s="51">
        <v>1</v>
      </c>
      <c r="AE39" s="50"/>
      <c r="AF39" s="50"/>
      <c r="AG39" s="50">
        <v>0.5</v>
      </c>
      <c r="AH39" s="218">
        <f t="shared" si="12"/>
        <v>0</v>
      </c>
      <c r="AI39" s="115">
        <v>1</v>
      </c>
      <c r="AJ39" s="115"/>
      <c r="AK39" s="115"/>
      <c r="AL39" s="115">
        <v>1</v>
      </c>
      <c r="AM39" s="50" t="s">
        <v>429</v>
      </c>
      <c r="AN39" s="50"/>
      <c r="AO39" s="50"/>
      <c r="AP39" s="49">
        <f t="shared" si="39"/>
        <v>606.29999999999995</v>
      </c>
      <c r="AQ39" s="50">
        <v>310.89999999999998</v>
      </c>
      <c r="AR39" s="50">
        <v>120.4</v>
      </c>
      <c r="AS39" s="50">
        <v>130</v>
      </c>
      <c r="AT39" s="49">
        <f t="shared" si="34"/>
        <v>16</v>
      </c>
      <c r="AU39" s="50"/>
      <c r="AV39" s="50">
        <v>10</v>
      </c>
      <c r="AW39" s="50"/>
      <c r="AX39" s="50">
        <v>6</v>
      </c>
      <c r="AY39" s="50"/>
      <c r="AZ39" s="49">
        <f t="shared" si="40"/>
        <v>29</v>
      </c>
      <c r="BA39" s="50">
        <v>7.7</v>
      </c>
      <c r="BB39" s="50"/>
      <c r="BC39" s="50">
        <v>21.3</v>
      </c>
      <c r="BD39" s="38"/>
      <c r="BF39" s="11">
        <f t="shared" si="35"/>
        <v>606.29999999999995</v>
      </c>
      <c r="BG39" s="11">
        <f t="shared" si="15"/>
        <v>561.29999999999995</v>
      </c>
      <c r="BH39" s="11">
        <f t="shared" si="36"/>
        <v>820.79134036608036</v>
      </c>
      <c r="BI39" s="11">
        <f t="shared" si="37"/>
        <v>776.47532821665629</v>
      </c>
      <c r="BJ39" s="236">
        <f t="shared" si="16"/>
        <v>1.353770972070065</v>
      </c>
      <c r="BK39" s="236">
        <f t="shared" si="17"/>
        <v>1.38335173386185</v>
      </c>
      <c r="BL39" s="220">
        <f>$BL$9*$BL$407</f>
        <v>705540</v>
      </c>
      <c r="BM39" s="221"/>
      <c r="BN39" s="221"/>
      <c r="BO39" s="221">
        <f t="shared" si="18"/>
        <v>705540</v>
      </c>
      <c r="BP39" s="221">
        <f t="shared" si="38"/>
        <v>820791.3403660804</v>
      </c>
      <c r="BQ39" s="232">
        <f t="shared" si="19"/>
        <v>-115251.3403660804</v>
      </c>
    </row>
    <row r="40" spans="1:69" s="33" customFormat="1" ht="31.2">
      <c r="A40" s="718"/>
      <c r="B40" s="85" t="s">
        <v>45</v>
      </c>
      <c r="C40" s="77" t="s">
        <v>512</v>
      </c>
      <c r="D40" s="119">
        <v>311</v>
      </c>
      <c r="E40" s="50" t="s">
        <v>15</v>
      </c>
      <c r="F40" s="124">
        <v>1</v>
      </c>
      <c r="G40" s="124"/>
      <c r="H40" s="124"/>
      <c r="I40" s="156">
        <v>0.5</v>
      </c>
      <c r="J40" s="131"/>
      <c r="K40" s="131"/>
      <c r="L40" s="131"/>
      <c r="M40" s="131"/>
      <c r="N40" s="131"/>
      <c r="O40" s="131"/>
      <c r="P40" s="131"/>
      <c r="Q40" s="131"/>
      <c r="R40" s="198">
        <f t="shared" si="6"/>
        <v>1</v>
      </c>
      <c r="S40" s="198">
        <f t="shared" si="7"/>
        <v>0</v>
      </c>
      <c r="T40" s="198">
        <f t="shared" si="8"/>
        <v>0</v>
      </c>
      <c r="U40" s="198">
        <f t="shared" si="9"/>
        <v>0.5</v>
      </c>
      <c r="V40" s="198">
        <f t="shared" si="10"/>
        <v>1.5</v>
      </c>
      <c r="W40" s="50">
        <v>1</v>
      </c>
      <c r="X40" s="50"/>
      <c r="Y40" s="50"/>
      <c r="Z40" s="50">
        <v>1</v>
      </c>
      <c r="AA40" s="50"/>
      <c r="AB40" s="50"/>
      <c r="AC40" s="49">
        <f t="shared" si="11"/>
        <v>0</v>
      </c>
      <c r="AD40" s="51">
        <v>1</v>
      </c>
      <c r="AE40" s="50"/>
      <c r="AF40" s="50"/>
      <c r="AG40" s="50">
        <v>1</v>
      </c>
      <c r="AH40" s="218">
        <f t="shared" si="12"/>
        <v>0</v>
      </c>
      <c r="AI40" s="115">
        <v>1</v>
      </c>
      <c r="AJ40" s="115"/>
      <c r="AK40" s="115"/>
      <c r="AL40" s="115">
        <v>1</v>
      </c>
      <c r="AM40" s="50" t="s">
        <v>429</v>
      </c>
      <c r="AN40" s="50"/>
      <c r="AO40" s="50"/>
      <c r="AP40" s="49">
        <f t="shared" si="39"/>
        <v>712.3</v>
      </c>
      <c r="AQ40" s="50">
        <v>343.8</v>
      </c>
      <c r="AR40" s="50">
        <v>176.3</v>
      </c>
      <c r="AS40" s="50">
        <v>157.1</v>
      </c>
      <c r="AT40" s="49">
        <f t="shared" si="34"/>
        <v>27.3</v>
      </c>
      <c r="AU40" s="50"/>
      <c r="AV40" s="50">
        <v>21.3</v>
      </c>
      <c r="AW40" s="50"/>
      <c r="AX40" s="50">
        <v>6</v>
      </c>
      <c r="AY40" s="50"/>
      <c r="AZ40" s="49">
        <f t="shared" si="40"/>
        <v>7.8</v>
      </c>
      <c r="BA40" s="50">
        <v>7.8</v>
      </c>
      <c r="BB40" s="50"/>
      <c r="BC40" s="50"/>
      <c r="BD40" s="38"/>
      <c r="BF40" s="11">
        <f t="shared" si="35"/>
        <v>712.3</v>
      </c>
      <c r="BG40" s="11">
        <f t="shared" si="15"/>
        <v>677.2</v>
      </c>
      <c r="BH40" s="11">
        <f t="shared" si="36"/>
        <v>964.29106340550732</v>
      </c>
      <c r="BI40" s="11">
        <f t="shared" si="37"/>
        <v>936.80579417124466</v>
      </c>
      <c r="BJ40" s="236">
        <f t="shared" si="16"/>
        <v>1.353770972070065</v>
      </c>
      <c r="BK40" s="236">
        <f t="shared" si="17"/>
        <v>1.3833517338618497</v>
      </c>
      <c r="BL40" s="220">
        <f>$BL$9*$BL$407</f>
        <v>705540</v>
      </c>
      <c r="BM40" s="222"/>
      <c r="BN40" s="222"/>
      <c r="BO40" s="221">
        <f t="shared" si="18"/>
        <v>705540</v>
      </c>
      <c r="BP40" s="221">
        <f t="shared" si="38"/>
        <v>964291.06340550736</v>
      </c>
      <c r="BQ40" s="232">
        <f t="shared" si="19"/>
        <v>-258751.06340550736</v>
      </c>
    </row>
    <row r="41" spans="1:69" s="14" customFormat="1">
      <c r="A41" s="3">
        <v>16</v>
      </c>
      <c r="B41" s="12" t="s">
        <v>10</v>
      </c>
      <c r="C41" s="12"/>
      <c r="D41" s="3"/>
      <c r="E41" s="12"/>
      <c r="F41" s="12">
        <f>SUM(F25:F40)</f>
        <v>13</v>
      </c>
      <c r="G41" s="12">
        <f t="shared" ref="G41:BC41" si="41">SUM(G25:G40)</f>
        <v>0</v>
      </c>
      <c r="H41" s="12">
        <f t="shared" si="41"/>
        <v>0</v>
      </c>
      <c r="I41" s="12">
        <f t="shared" si="41"/>
        <v>6.5</v>
      </c>
      <c r="J41" s="12">
        <f t="shared" si="41"/>
        <v>1</v>
      </c>
      <c r="K41" s="12">
        <f t="shared" si="41"/>
        <v>1</v>
      </c>
      <c r="L41" s="12">
        <f t="shared" si="41"/>
        <v>0</v>
      </c>
      <c r="M41" s="12">
        <f t="shared" si="41"/>
        <v>1</v>
      </c>
      <c r="N41" s="12">
        <f t="shared" si="41"/>
        <v>0</v>
      </c>
      <c r="O41" s="12">
        <f t="shared" si="41"/>
        <v>0</v>
      </c>
      <c r="P41" s="12">
        <f t="shared" si="41"/>
        <v>0</v>
      </c>
      <c r="Q41" s="12">
        <f t="shared" si="41"/>
        <v>0</v>
      </c>
      <c r="R41" s="12">
        <f t="shared" si="41"/>
        <v>14</v>
      </c>
      <c r="S41" s="12">
        <f t="shared" si="41"/>
        <v>1</v>
      </c>
      <c r="T41" s="12">
        <f t="shared" si="41"/>
        <v>0</v>
      </c>
      <c r="U41" s="12">
        <f t="shared" si="41"/>
        <v>7.5</v>
      </c>
      <c r="V41" s="12">
        <f t="shared" si="41"/>
        <v>22.5</v>
      </c>
      <c r="W41" s="12">
        <f t="shared" si="41"/>
        <v>14.5</v>
      </c>
      <c r="X41" s="12">
        <f t="shared" si="41"/>
        <v>0.5</v>
      </c>
      <c r="Y41" s="12">
        <f t="shared" si="41"/>
        <v>0</v>
      </c>
      <c r="Z41" s="12">
        <f t="shared" si="41"/>
        <v>8.5</v>
      </c>
      <c r="AA41" s="12">
        <f t="shared" si="41"/>
        <v>0</v>
      </c>
      <c r="AB41" s="12">
        <f t="shared" si="41"/>
        <v>0</v>
      </c>
      <c r="AC41" s="204">
        <f t="shared" si="11"/>
        <v>0</v>
      </c>
      <c r="AD41" s="12">
        <f t="shared" si="41"/>
        <v>14.5</v>
      </c>
      <c r="AE41" s="12">
        <f t="shared" si="41"/>
        <v>0</v>
      </c>
      <c r="AF41" s="12">
        <f t="shared" si="41"/>
        <v>0</v>
      </c>
      <c r="AG41" s="12">
        <f t="shared" si="41"/>
        <v>8</v>
      </c>
      <c r="AH41" s="204">
        <f t="shared" si="12"/>
        <v>0.5</v>
      </c>
      <c r="AI41" s="12">
        <f t="shared" si="41"/>
        <v>16</v>
      </c>
      <c r="AJ41" s="12">
        <f t="shared" si="41"/>
        <v>0</v>
      </c>
      <c r="AK41" s="12">
        <f t="shared" si="41"/>
        <v>0</v>
      </c>
      <c r="AL41" s="12">
        <f t="shared" si="41"/>
        <v>13</v>
      </c>
      <c r="AM41" s="12">
        <f t="shared" si="41"/>
        <v>0</v>
      </c>
      <c r="AN41" s="12">
        <f t="shared" si="41"/>
        <v>0</v>
      </c>
      <c r="AO41" s="12">
        <f t="shared" si="41"/>
        <v>0</v>
      </c>
      <c r="AP41" s="12">
        <f t="shared" si="41"/>
        <v>8123.8999999999987</v>
      </c>
      <c r="AQ41" s="12">
        <f t="shared" si="41"/>
        <v>4463.8000000000011</v>
      </c>
      <c r="AR41" s="12">
        <f t="shared" si="41"/>
        <v>1266.0999999999999</v>
      </c>
      <c r="AS41" s="12">
        <f t="shared" si="41"/>
        <v>1788</v>
      </c>
      <c r="AT41" s="12">
        <f t="shared" si="41"/>
        <v>355</v>
      </c>
      <c r="AU41" s="12">
        <f t="shared" si="41"/>
        <v>0</v>
      </c>
      <c r="AV41" s="12">
        <f t="shared" si="41"/>
        <v>230.00000000000003</v>
      </c>
      <c r="AW41" s="12">
        <f t="shared" si="41"/>
        <v>30</v>
      </c>
      <c r="AX41" s="12">
        <f t="shared" si="41"/>
        <v>95</v>
      </c>
      <c r="AY41" s="12">
        <f t="shared" si="41"/>
        <v>0</v>
      </c>
      <c r="AZ41" s="12">
        <f t="shared" si="41"/>
        <v>251</v>
      </c>
      <c r="BA41" s="12">
        <f t="shared" si="41"/>
        <v>123.30000000000003</v>
      </c>
      <c r="BB41" s="12">
        <f t="shared" si="41"/>
        <v>0</v>
      </c>
      <c r="BC41" s="12">
        <f t="shared" si="41"/>
        <v>127.69999999999999</v>
      </c>
      <c r="BD41" s="42"/>
      <c r="BF41" s="13">
        <f>SUM(BF25:BF40)</f>
        <v>8123.8999999999987</v>
      </c>
      <c r="BG41" s="13">
        <f>SUM(BG25:BG40)</f>
        <v>7517.9</v>
      </c>
      <c r="BH41" s="13">
        <f>'[1]Верховская ЦРБ'!$K$90</f>
        <v>10997.9</v>
      </c>
      <c r="BI41" s="13">
        <f>'[1]Верховская ЦРБ'!$K$11</f>
        <v>10399.9</v>
      </c>
      <c r="BJ41" s="236">
        <f t="shared" si="16"/>
        <v>1.353770972070065</v>
      </c>
      <c r="BK41" s="236">
        <f t="shared" si="17"/>
        <v>1.3833517338618497</v>
      </c>
      <c r="BL41" s="28">
        <f>SUM(BL25:BL40)</f>
        <v>9995150</v>
      </c>
      <c r="BM41" s="28">
        <f t="shared" ref="BM41:BQ41" si="42">SUM(BM25:BM40)</f>
        <v>931450</v>
      </c>
      <c r="BN41" s="28">
        <f t="shared" si="42"/>
        <v>0</v>
      </c>
      <c r="BO41" s="28">
        <f t="shared" si="42"/>
        <v>10926600</v>
      </c>
      <c r="BP41" s="28">
        <f t="shared" si="42"/>
        <v>10997900.000000002</v>
      </c>
      <c r="BQ41" s="233">
        <f t="shared" si="42"/>
        <v>-71300.000000001106</v>
      </c>
    </row>
    <row r="42" spans="1:69" ht="46.8">
      <c r="A42" s="716" t="s">
        <v>46</v>
      </c>
      <c r="B42" s="113" t="s">
        <v>47</v>
      </c>
      <c r="C42" s="71" t="s">
        <v>451</v>
      </c>
      <c r="D42" s="119">
        <v>648</v>
      </c>
      <c r="E42" s="113" t="s">
        <v>15</v>
      </c>
      <c r="F42" s="124">
        <v>1</v>
      </c>
      <c r="G42" s="124"/>
      <c r="H42" s="124"/>
      <c r="I42" s="156">
        <v>0.5</v>
      </c>
      <c r="J42" s="123"/>
      <c r="K42" s="123"/>
      <c r="L42" s="123"/>
      <c r="M42" s="123"/>
      <c r="N42" s="123"/>
      <c r="O42" s="123"/>
      <c r="P42" s="123"/>
      <c r="Q42" s="123"/>
      <c r="R42" s="198">
        <f t="shared" si="6"/>
        <v>1</v>
      </c>
      <c r="S42" s="198">
        <f t="shared" si="7"/>
        <v>0</v>
      </c>
      <c r="T42" s="198">
        <f t="shared" si="8"/>
        <v>0</v>
      </c>
      <c r="U42" s="198">
        <f t="shared" si="9"/>
        <v>0.5</v>
      </c>
      <c r="V42" s="198">
        <f t="shared" si="10"/>
        <v>1.5</v>
      </c>
      <c r="W42" s="49">
        <v>1</v>
      </c>
      <c r="X42" s="49"/>
      <c r="Y42" s="49"/>
      <c r="Z42" s="52">
        <v>0.25</v>
      </c>
      <c r="AA42" s="53"/>
      <c r="AB42" s="53"/>
      <c r="AC42" s="49">
        <f t="shared" si="11"/>
        <v>0</v>
      </c>
      <c r="AD42" s="51">
        <v>1</v>
      </c>
      <c r="AE42" s="50"/>
      <c r="AF42" s="50"/>
      <c r="AG42" s="47"/>
      <c r="AH42" s="218">
        <f t="shared" si="12"/>
        <v>0</v>
      </c>
      <c r="AI42" s="115">
        <v>1</v>
      </c>
      <c r="AJ42" s="115"/>
      <c r="AK42" s="115"/>
      <c r="AL42" s="115"/>
      <c r="AM42" s="50" t="s">
        <v>429</v>
      </c>
      <c r="AN42" s="50"/>
      <c r="AO42" s="50"/>
      <c r="AP42" s="49">
        <f>AQ42+AR42+AS42+AT42+AY42+AZ42</f>
        <v>506.2</v>
      </c>
      <c r="AQ42" s="49">
        <v>376.8</v>
      </c>
      <c r="AR42" s="54"/>
      <c r="AS42" s="49">
        <v>113.8</v>
      </c>
      <c r="AT42" s="49">
        <f>AU42+AV42+AW42+AX42</f>
        <v>7.2</v>
      </c>
      <c r="AU42" s="49"/>
      <c r="AV42" s="49">
        <v>5.2</v>
      </c>
      <c r="AW42" s="49"/>
      <c r="AX42" s="49">
        <v>2</v>
      </c>
      <c r="AY42" s="49"/>
      <c r="AZ42" s="49">
        <f>BA42+BB42+BC42</f>
        <v>8.4</v>
      </c>
      <c r="BA42" s="49">
        <v>8.4</v>
      </c>
      <c r="BB42" s="49"/>
      <c r="BC42" s="49"/>
      <c r="BD42" s="38"/>
      <c r="BF42" s="11">
        <f t="shared" ref="BF42:BF47" si="43">AP42</f>
        <v>506.2</v>
      </c>
      <c r="BG42" s="11">
        <f t="shared" ref="BG42:BG47" si="44">AQ42+AR42+AS42</f>
        <v>490.6</v>
      </c>
      <c r="BH42" s="11">
        <f t="shared" ref="BH42:BH47" si="45">$BH$48*(BF42/$BF$48)</f>
        <v>664.97309221698106</v>
      </c>
      <c r="BI42" s="11">
        <f t="shared" ref="BI42:BI47" si="46">$BI$48*(BG42/$BG$48)</f>
        <v>637.72614478882952</v>
      </c>
      <c r="BJ42" s="236">
        <f t="shared" si="16"/>
        <v>1.3136568396226413</v>
      </c>
      <c r="BK42" s="236">
        <f t="shared" si="17"/>
        <v>1.299890225823134</v>
      </c>
      <c r="BL42" s="220">
        <f>$BL$9*$BL$407</f>
        <v>705540</v>
      </c>
      <c r="BM42" s="221"/>
      <c r="BN42" s="221"/>
      <c r="BO42" s="221">
        <f t="shared" si="18"/>
        <v>705540</v>
      </c>
      <c r="BP42" s="221">
        <f t="shared" ref="BP42:BP47" si="47">BH42*1000</f>
        <v>664973.09221698111</v>
      </c>
      <c r="BQ42" s="232">
        <f t="shared" si="19"/>
        <v>40566.907783018891</v>
      </c>
    </row>
    <row r="43" spans="1:69" ht="62.4">
      <c r="A43" s="716"/>
      <c r="B43" s="113" t="s">
        <v>48</v>
      </c>
      <c r="C43" s="71" t="s">
        <v>452</v>
      </c>
      <c r="D43" s="119">
        <v>596</v>
      </c>
      <c r="E43" s="113" t="s">
        <v>15</v>
      </c>
      <c r="F43" s="124">
        <v>1</v>
      </c>
      <c r="G43" s="124"/>
      <c r="H43" s="124"/>
      <c r="I43" s="156">
        <v>0.5</v>
      </c>
      <c r="J43" s="123"/>
      <c r="K43" s="123"/>
      <c r="L43" s="123"/>
      <c r="M43" s="123"/>
      <c r="N43" s="123"/>
      <c r="O43" s="123"/>
      <c r="P43" s="123"/>
      <c r="Q43" s="123"/>
      <c r="R43" s="198">
        <f t="shared" si="6"/>
        <v>1</v>
      </c>
      <c r="S43" s="198">
        <f t="shared" si="7"/>
        <v>0</v>
      </c>
      <c r="T43" s="198">
        <f t="shared" si="8"/>
        <v>0</v>
      </c>
      <c r="U43" s="198">
        <f t="shared" si="9"/>
        <v>0.5</v>
      </c>
      <c r="V43" s="198">
        <f t="shared" si="10"/>
        <v>1.5</v>
      </c>
      <c r="W43" s="50">
        <v>1</v>
      </c>
      <c r="X43" s="50"/>
      <c r="Y43" s="50"/>
      <c r="Z43" s="55">
        <v>0.75</v>
      </c>
      <c r="AA43" s="55"/>
      <c r="AB43" s="55">
        <v>0.25</v>
      </c>
      <c r="AC43" s="49">
        <f t="shared" si="11"/>
        <v>0</v>
      </c>
      <c r="AD43" s="60"/>
      <c r="AE43" s="111">
        <v>0.25</v>
      </c>
      <c r="AF43" s="50"/>
      <c r="AG43" s="56">
        <v>1</v>
      </c>
      <c r="AH43" s="204">
        <f t="shared" si="12"/>
        <v>0.75</v>
      </c>
      <c r="AI43" s="115"/>
      <c r="AJ43" s="115"/>
      <c r="AK43" s="115"/>
      <c r="AL43" s="115">
        <v>1</v>
      </c>
      <c r="AM43" s="50" t="s">
        <v>430</v>
      </c>
      <c r="AN43" s="50"/>
      <c r="AO43" s="50"/>
      <c r="AP43" s="49">
        <f t="shared" ref="AP43:AP47" si="48">AQ43+AR43+AS43+AT43+AY43+AZ43</f>
        <v>161.4</v>
      </c>
      <c r="AQ43" s="50"/>
      <c r="AR43" s="56">
        <v>137.80000000000001</v>
      </c>
      <c r="AS43" s="50"/>
      <c r="AT43" s="49">
        <f t="shared" ref="AT43:AT47" si="49">AU43+AV43+AW43+AX43</f>
        <v>22.2</v>
      </c>
      <c r="AU43" s="50"/>
      <c r="AV43" s="50">
        <v>21.2</v>
      </c>
      <c r="AW43" s="50"/>
      <c r="AX43" s="50">
        <v>1</v>
      </c>
      <c r="AY43" s="50"/>
      <c r="AZ43" s="49">
        <f t="shared" ref="AZ43:AZ47" si="50">BA43+BB43+BC43</f>
        <v>1.4</v>
      </c>
      <c r="BA43" s="50">
        <v>1.4</v>
      </c>
      <c r="BB43" s="50"/>
      <c r="BC43" s="50"/>
      <c r="BD43" s="38"/>
      <c r="BF43" s="11">
        <f t="shared" si="43"/>
        <v>161.4</v>
      </c>
      <c r="BG43" s="11">
        <f t="shared" si="44"/>
        <v>137.80000000000001</v>
      </c>
      <c r="BH43" s="11">
        <f t="shared" si="45"/>
        <v>212.02421391509432</v>
      </c>
      <c r="BI43" s="11">
        <f t="shared" si="46"/>
        <v>179.12487311842784</v>
      </c>
      <c r="BJ43" s="236">
        <f t="shared" si="16"/>
        <v>1.3136568396226413</v>
      </c>
      <c r="BK43" s="236">
        <f t="shared" si="17"/>
        <v>1.2998902258231337</v>
      </c>
      <c r="BL43" s="222">
        <f>$BL$9*$BL$405</f>
        <v>470360</v>
      </c>
      <c r="BM43" s="221"/>
      <c r="BN43" s="221"/>
      <c r="BO43" s="221">
        <f t="shared" si="18"/>
        <v>470360</v>
      </c>
      <c r="BP43" s="221">
        <f t="shared" si="47"/>
        <v>212024.21391509433</v>
      </c>
      <c r="BQ43" s="232">
        <f t="shared" si="19"/>
        <v>258335.78608490567</v>
      </c>
    </row>
    <row r="44" spans="1:69" ht="31.2">
      <c r="A44" s="716"/>
      <c r="B44" s="113" t="s">
        <v>49</v>
      </c>
      <c r="C44" s="71" t="s">
        <v>453</v>
      </c>
      <c r="D44" s="119">
        <v>520</v>
      </c>
      <c r="E44" s="113" t="s">
        <v>15</v>
      </c>
      <c r="F44" s="124">
        <v>1</v>
      </c>
      <c r="G44" s="124"/>
      <c r="H44" s="124"/>
      <c r="I44" s="156">
        <v>0.5</v>
      </c>
      <c r="J44" s="123"/>
      <c r="K44" s="123"/>
      <c r="L44" s="123"/>
      <c r="M44" s="123"/>
      <c r="N44" s="123"/>
      <c r="O44" s="123"/>
      <c r="P44" s="123"/>
      <c r="Q44" s="123"/>
      <c r="R44" s="198">
        <f t="shared" si="6"/>
        <v>1</v>
      </c>
      <c r="S44" s="198">
        <f t="shared" si="7"/>
        <v>0</v>
      </c>
      <c r="T44" s="198">
        <f t="shared" si="8"/>
        <v>0</v>
      </c>
      <c r="U44" s="198">
        <f t="shared" si="9"/>
        <v>0.5</v>
      </c>
      <c r="V44" s="198">
        <f t="shared" si="10"/>
        <v>1.5</v>
      </c>
      <c r="W44" s="50">
        <v>1</v>
      </c>
      <c r="X44" s="50"/>
      <c r="Y44" s="50"/>
      <c r="Z44" s="55">
        <v>0.25</v>
      </c>
      <c r="AA44" s="55"/>
      <c r="AB44" s="55">
        <v>0.25</v>
      </c>
      <c r="AC44" s="49">
        <f t="shared" si="11"/>
        <v>0</v>
      </c>
      <c r="AD44" s="51">
        <v>1</v>
      </c>
      <c r="AE44" s="50"/>
      <c r="AF44" s="50"/>
      <c r="AG44" s="56"/>
      <c r="AH44" s="218">
        <f t="shared" si="12"/>
        <v>0</v>
      </c>
      <c r="AI44" s="115">
        <v>1</v>
      </c>
      <c r="AJ44" s="115"/>
      <c r="AK44" s="115"/>
      <c r="AL44" s="115"/>
      <c r="AM44" s="50" t="s">
        <v>429</v>
      </c>
      <c r="AN44" s="50"/>
      <c r="AO44" s="50"/>
      <c r="AP44" s="49">
        <f t="shared" si="48"/>
        <v>626.9</v>
      </c>
      <c r="AQ44" s="50">
        <v>457.3</v>
      </c>
      <c r="AR44" s="56"/>
      <c r="AS44" s="50">
        <v>138.1</v>
      </c>
      <c r="AT44" s="49">
        <f t="shared" si="49"/>
        <v>17.099999999999998</v>
      </c>
      <c r="AU44" s="50"/>
      <c r="AV44" s="50">
        <v>15.2</v>
      </c>
      <c r="AW44" s="50"/>
      <c r="AX44" s="50">
        <v>1.9</v>
      </c>
      <c r="AY44" s="50"/>
      <c r="AZ44" s="49">
        <f t="shared" si="50"/>
        <v>14.4</v>
      </c>
      <c r="BA44" s="50">
        <v>14.4</v>
      </c>
      <c r="BB44" s="50"/>
      <c r="BC44" s="50"/>
      <c r="BD44" s="38"/>
      <c r="BF44" s="11">
        <f t="shared" si="43"/>
        <v>626.9</v>
      </c>
      <c r="BG44" s="11">
        <f t="shared" si="44"/>
        <v>595.4</v>
      </c>
      <c r="BH44" s="11">
        <f t="shared" si="45"/>
        <v>823.53147275943377</v>
      </c>
      <c r="BI44" s="11">
        <f t="shared" si="46"/>
        <v>773.9546404550938</v>
      </c>
      <c r="BJ44" s="236">
        <f t="shared" si="16"/>
        <v>1.3136568396226413</v>
      </c>
      <c r="BK44" s="236">
        <f t="shared" si="17"/>
        <v>1.2998902258231337</v>
      </c>
      <c r="BL44" s="220">
        <f>$BL$9*$BL$407</f>
        <v>705540</v>
      </c>
      <c r="BM44" s="221"/>
      <c r="BN44" s="221"/>
      <c r="BO44" s="221">
        <f t="shared" si="18"/>
        <v>705540</v>
      </c>
      <c r="BP44" s="221">
        <f t="shared" si="47"/>
        <v>823531.47275943379</v>
      </c>
      <c r="BQ44" s="232">
        <f t="shared" si="19"/>
        <v>-117991.47275943379</v>
      </c>
    </row>
    <row r="45" spans="1:69" ht="31.2">
      <c r="A45" s="716"/>
      <c r="B45" s="113" t="s">
        <v>50</v>
      </c>
      <c r="C45" s="71" t="s">
        <v>454</v>
      </c>
      <c r="D45" s="119">
        <v>415</v>
      </c>
      <c r="E45" s="113" t="s">
        <v>15</v>
      </c>
      <c r="F45" s="124">
        <v>1</v>
      </c>
      <c r="G45" s="124"/>
      <c r="H45" s="124"/>
      <c r="I45" s="156">
        <v>0.5</v>
      </c>
      <c r="J45" s="123"/>
      <c r="K45" s="123"/>
      <c r="L45" s="123"/>
      <c r="M45" s="123"/>
      <c r="N45" s="123"/>
      <c r="O45" s="123"/>
      <c r="P45" s="123"/>
      <c r="Q45" s="123"/>
      <c r="R45" s="198">
        <f t="shared" si="6"/>
        <v>1</v>
      </c>
      <c r="S45" s="198">
        <f t="shared" si="7"/>
        <v>0</v>
      </c>
      <c r="T45" s="198">
        <f t="shared" si="8"/>
        <v>0</v>
      </c>
      <c r="U45" s="198">
        <f t="shared" si="9"/>
        <v>0.5</v>
      </c>
      <c r="V45" s="198">
        <f t="shared" si="10"/>
        <v>1.5</v>
      </c>
      <c r="W45" s="50">
        <v>1</v>
      </c>
      <c r="X45" s="50"/>
      <c r="Y45" s="50"/>
      <c r="Z45" s="55">
        <v>0.25</v>
      </c>
      <c r="AA45" s="57"/>
      <c r="AB45" s="55">
        <v>0.25</v>
      </c>
      <c r="AC45" s="49">
        <f t="shared" si="11"/>
        <v>0</v>
      </c>
      <c r="AD45" s="51">
        <v>1</v>
      </c>
      <c r="AE45" s="50"/>
      <c r="AF45" s="50"/>
      <c r="AG45" s="56"/>
      <c r="AH45" s="218">
        <f t="shared" si="12"/>
        <v>0</v>
      </c>
      <c r="AI45" s="115">
        <v>1</v>
      </c>
      <c r="AJ45" s="115"/>
      <c r="AK45" s="115"/>
      <c r="AL45" s="115"/>
      <c r="AM45" s="50" t="s">
        <v>429</v>
      </c>
      <c r="AN45" s="50"/>
      <c r="AO45" s="50"/>
      <c r="AP45" s="49">
        <f t="shared" si="48"/>
        <v>594.30000000000007</v>
      </c>
      <c r="AQ45" s="50">
        <v>418.1</v>
      </c>
      <c r="AR45" s="56"/>
      <c r="AS45" s="50">
        <v>126.3</v>
      </c>
      <c r="AT45" s="49">
        <f t="shared" si="49"/>
        <v>25.2</v>
      </c>
      <c r="AU45" s="50"/>
      <c r="AV45" s="50">
        <v>23.3</v>
      </c>
      <c r="AW45" s="50"/>
      <c r="AX45" s="50">
        <v>1.9</v>
      </c>
      <c r="AY45" s="50"/>
      <c r="AZ45" s="49">
        <f t="shared" si="50"/>
        <v>24.7</v>
      </c>
      <c r="BA45" s="50">
        <v>24.7</v>
      </c>
      <c r="BB45" s="50"/>
      <c r="BC45" s="50"/>
      <c r="BD45" s="38"/>
      <c r="BF45" s="11">
        <f t="shared" si="43"/>
        <v>594.30000000000007</v>
      </c>
      <c r="BG45" s="11">
        <f t="shared" si="44"/>
        <v>544.4</v>
      </c>
      <c r="BH45" s="11">
        <f t="shared" si="45"/>
        <v>780.7062597877358</v>
      </c>
      <c r="BI45" s="11">
        <f t="shared" si="46"/>
        <v>707.66023893811405</v>
      </c>
      <c r="BJ45" s="236">
        <f t="shared" si="16"/>
        <v>1.3136568396226413</v>
      </c>
      <c r="BK45" s="236">
        <f t="shared" si="17"/>
        <v>1.299890225823134</v>
      </c>
      <c r="BL45" s="220">
        <f>$BL$9*$BL$407</f>
        <v>705540</v>
      </c>
      <c r="BM45" s="221"/>
      <c r="BN45" s="221"/>
      <c r="BO45" s="221">
        <f t="shared" si="18"/>
        <v>705540</v>
      </c>
      <c r="BP45" s="221">
        <f t="shared" si="47"/>
        <v>780706.25978773576</v>
      </c>
      <c r="BQ45" s="232">
        <f t="shared" si="19"/>
        <v>-75166.259787735762</v>
      </c>
    </row>
    <row r="46" spans="1:69" ht="46.8">
      <c r="A46" s="716"/>
      <c r="B46" s="113" t="s">
        <v>51</v>
      </c>
      <c r="C46" s="71" t="s">
        <v>455</v>
      </c>
      <c r="D46" s="119">
        <v>487</v>
      </c>
      <c r="E46" s="113" t="s">
        <v>15</v>
      </c>
      <c r="F46" s="124">
        <v>1</v>
      </c>
      <c r="G46" s="124"/>
      <c r="H46" s="124"/>
      <c r="I46" s="156">
        <v>0.5</v>
      </c>
      <c r="J46" s="123"/>
      <c r="K46" s="123"/>
      <c r="L46" s="123"/>
      <c r="M46" s="123"/>
      <c r="N46" s="123"/>
      <c r="O46" s="123"/>
      <c r="P46" s="123"/>
      <c r="Q46" s="123"/>
      <c r="R46" s="198">
        <f t="shared" si="6"/>
        <v>1</v>
      </c>
      <c r="S46" s="198">
        <f t="shared" si="7"/>
        <v>0</v>
      </c>
      <c r="T46" s="198">
        <f t="shared" si="8"/>
        <v>0</v>
      </c>
      <c r="U46" s="198">
        <f t="shared" si="9"/>
        <v>0.5</v>
      </c>
      <c r="V46" s="198">
        <f t="shared" si="10"/>
        <v>1.5</v>
      </c>
      <c r="W46" s="50">
        <v>1</v>
      </c>
      <c r="X46" s="50"/>
      <c r="Y46" s="50"/>
      <c r="Z46" s="55">
        <v>0.25</v>
      </c>
      <c r="AA46" s="57"/>
      <c r="AB46" s="57"/>
      <c r="AC46" s="49">
        <f t="shared" si="11"/>
        <v>0</v>
      </c>
      <c r="AD46" s="51">
        <v>1</v>
      </c>
      <c r="AE46" s="50"/>
      <c r="AF46" s="50"/>
      <c r="AG46" s="47"/>
      <c r="AH46" s="218">
        <f t="shared" si="12"/>
        <v>0</v>
      </c>
      <c r="AI46" s="115">
        <v>1</v>
      </c>
      <c r="AJ46" s="115"/>
      <c r="AK46" s="115"/>
      <c r="AL46" s="115"/>
      <c r="AM46" s="50" t="s">
        <v>429</v>
      </c>
      <c r="AN46" s="50"/>
      <c r="AO46" s="50"/>
      <c r="AP46" s="49">
        <f t="shared" si="48"/>
        <v>467.49999999999994</v>
      </c>
      <c r="AQ46" s="50">
        <v>297.2</v>
      </c>
      <c r="AR46" s="56"/>
      <c r="AS46" s="50">
        <v>158.5</v>
      </c>
      <c r="AT46" s="49">
        <f t="shared" si="49"/>
        <v>9.4</v>
      </c>
      <c r="AU46" s="50"/>
      <c r="AV46" s="50">
        <v>7.4</v>
      </c>
      <c r="AW46" s="50"/>
      <c r="AX46" s="50">
        <v>2</v>
      </c>
      <c r="AY46" s="50"/>
      <c r="AZ46" s="49">
        <f t="shared" si="50"/>
        <v>2.4</v>
      </c>
      <c r="BA46" s="50">
        <v>2.4</v>
      </c>
      <c r="BB46" s="50"/>
      <c r="BC46" s="50"/>
      <c r="BD46" s="38"/>
      <c r="BF46" s="11">
        <f t="shared" si="43"/>
        <v>467.49999999999994</v>
      </c>
      <c r="BG46" s="11">
        <f t="shared" si="44"/>
        <v>455.7</v>
      </c>
      <c r="BH46" s="11">
        <f t="shared" si="45"/>
        <v>614.13457252358467</v>
      </c>
      <c r="BI46" s="11">
        <f t="shared" si="46"/>
        <v>592.35997590760212</v>
      </c>
      <c r="BJ46" s="236">
        <f t="shared" si="16"/>
        <v>1.3136568396226411</v>
      </c>
      <c r="BK46" s="236">
        <f t="shared" si="17"/>
        <v>1.299890225823134</v>
      </c>
      <c r="BL46" s="220">
        <f>$BL$9*$BL$407</f>
        <v>705540</v>
      </c>
      <c r="BM46" s="221"/>
      <c r="BN46" s="221"/>
      <c r="BO46" s="221">
        <f t="shared" si="18"/>
        <v>705540</v>
      </c>
      <c r="BP46" s="221">
        <f t="shared" si="47"/>
        <v>614134.57252358471</v>
      </c>
      <c r="BQ46" s="232">
        <f t="shared" si="19"/>
        <v>91405.427476415294</v>
      </c>
    </row>
    <row r="47" spans="1:69">
      <c r="A47" s="716"/>
      <c r="B47" s="113" t="s">
        <v>53</v>
      </c>
      <c r="C47" s="71" t="s">
        <v>457</v>
      </c>
      <c r="D47" s="208">
        <v>252</v>
      </c>
      <c r="E47" s="113" t="s">
        <v>15</v>
      </c>
      <c r="F47" s="124">
        <v>1</v>
      </c>
      <c r="G47" s="124"/>
      <c r="H47" s="124"/>
      <c r="I47" s="156">
        <v>0.5</v>
      </c>
      <c r="J47" s="123"/>
      <c r="K47" s="123"/>
      <c r="L47" s="123"/>
      <c r="M47" s="123"/>
      <c r="N47" s="123"/>
      <c r="O47" s="123"/>
      <c r="P47" s="123"/>
      <c r="Q47" s="123"/>
      <c r="R47" s="198">
        <f t="shared" si="6"/>
        <v>1</v>
      </c>
      <c r="S47" s="198">
        <f t="shared" si="7"/>
        <v>0</v>
      </c>
      <c r="T47" s="198">
        <f t="shared" si="8"/>
        <v>0</v>
      </c>
      <c r="U47" s="198">
        <f t="shared" si="9"/>
        <v>0.5</v>
      </c>
      <c r="V47" s="198">
        <f t="shared" si="10"/>
        <v>1.5</v>
      </c>
      <c r="W47" s="50">
        <v>1</v>
      </c>
      <c r="X47" s="50"/>
      <c r="Y47" s="50"/>
      <c r="Z47" s="55">
        <v>0.25</v>
      </c>
      <c r="AA47" s="57"/>
      <c r="AB47" s="57"/>
      <c r="AC47" s="49">
        <f t="shared" si="11"/>
        <v>0</v>
      </c>
      <c r="AD47" s="51">
        <v>1</v>
      </c>
      <c r="AE47" s="50"/>
      <c r="AF47" s="50"/>
      <c r="AG47" s="47"/>
      <c r="AH47" s="218">
        <f t="shared" si="12"/>
        <v>0</v>
      </c>
      <c r="AI47" s="115">
        <v>1</v>
      </c>
      <c r="AJ47" s="115"/>
      <c r="AK47" s="115"/>
      <c r="AL47" s="115"/>
      <c r="AM47" s="50" t="s">
        <v>429</v>
      </c>
      <c r="AN47" s="50"/>
      <c r="AO47" s="50"/>
      <c r="AP47" s="49">
        <f t="shared" si="48"/>
        <v>696.5</v>
      </c>
      <c r="AQ47" s="50">
        <v>519.70000000000005</v>
      </c>
      <c r="AR47" s="56"/>
      <c r="AS47" s="50">
        <v>156.9</v>
      </c>
      <c r="AT47" s="49">
        <f t="shared" si="49"/>
        <v>14.1</v>
      </c>
      <c r="AU47" s="50"/>
      <c r="AV47" s="50">
        <v>12.2</v>
      </c>
      <c r="AW47" s="50"/>
      <c r="AX47" s="50">
        <v>1.9</v>
      </c>
      <c r="AY47" s="50"/>
      <c r="AZ47" s="49">
        <f t="shared" si="50"/>
        <v>5.8</v>
      </c>
      <c r="BA47" s="50">
        <v>5.8</v>
      </c>
      <c r="BB47" s="50"/>
      <c r="BC47" s="50"/>
      <c r="BD47" s="38"/>
      <c r="BF47" s="11">
        <f t="shared" si="43"/>
        <v>696.5</v>
      </c>
      <c r="BG47" s="11">
        <f t="shared" si="44"/>
        <v>676.6</v>
      </c>
      <c r="BH47" s="11">
        <f t="shared" si="45"/>
        <v>914.96198879716974</v>
      </c>
      <c r="BI47" s="11">
        <f t="shared" si="46"/>
        <v>879.50572679193226</v>
      </c>
      <c r="BJ47" s="236">
        <f t="shared" si="16"/>
        <v>1.3136568396226413</v>
      </c>
      <c r="BK47" s="236">
        <f t="shared" si="17"/>
        <v>1.2998902258231337</v>
      </c>
      <c r="BL47" s="220">
        <f>$BL$9*$BL$407</f>
        <v>705540</v>
      </c>
      <c r="BM47" s="221"/>
      <c r="BN47" s="221"/>
      <c r="BO47" s="221">
        <f t="shared" si="18"/>
        <v>705540</v>
      </c>
      <c r="BP47" s="221">
        <f t="shared" si="47"/>
        <v>914961.98879716976</v>
      </c>
      <c r="BQ47" s="232">
        <f t="shared" si="19"/>
        <v>-209421.98879716976</v>
      </c>
    </row>
    <row r="48" spans="1:69" s="14" customFormat="1">
      <c r="A48" s="3">
        <v>6</v>
      </c>
      <c r="B48" s="12" t="s">
        <v>10</v>
      </c>
      <c r="C48" s="12"/>
      <c r="D48" s="3"/>
      <c r="E48" s="12"/>
      <c r="F48" s="12">
        <f>SUM(F42:F47)</f>
        <v>6</v>
      </c>
      <c r="G48" s="12">
        <f t="shared" ref="G48:BC48" si="51">SUM(G42:G47)</f>
        <v>0</v>
      </c>
      <c r="H48" s="12">
        <f t="shared" si="51"/>
        <v>0</v>
      </c>
      <c r="I48" s="12">
        <f t="shared" si="51"/>
        <v>3</v>
      </c>
      <c r="J48" s="12">
        <f t="shared" si="51"/>
        <v>0</v>
      </c>
      <c r="K48" s="12">
        <f t="shared" si="51"/>
        <v>0</v>
      </c>
      <c r="L48" s="12">
        <f t="shared" si="51"/>
        <v>0</v>
      </c>
      <c r="M48" s="12">
        <f t="shared" si="51"/>
        <v>0</v>
      </c>
      <c r="N48" s="12">
        <f t="shared" si="51"/>
        <v>0</v>
      </c>
      <c r="O48" s="12">
        <f t="shared" si="51"/>
        <v>0</v>
      </c>
      <c r="P48" s="12">
        <f t="shared" si="51"/>
        <v>0</v>
      </c>
      <c r="Q48" s="12">
        <f t="shared" si="51"/>
        <v>0</v>
      </c>
      <c r="R48" s="12">
        <f t="shared" si="51"/>
        <v>6</v>
      </c>
      <c r="S48" s="12">
        <f t="shared" si="51"/>
        <v>0</v>
      </c>
      <c r="T48" s="12">
        <f t="shared" si="51"/>
        <v>0</v>
      </c>
      <c r="U48" s="12">
        <f t="shared" si="51"/>
        <v>3</v>
      </c>
      <c r="V48" s="12">
        <f t="shared" si="51"/>
        <v>9</v>
      </c>
      <c r="W48" s="12">
        <f t="shared" si="51"/>
        <v>6</v>
      </c>
      <c r="X48" s="12">
        <f t="shared" si="51"/>
        <v>0</v>
      </c>
      <c r="Y48" s="12">
        <f t="shared" si="51"/>
        <v>0</v>
      </c>
      <c r="Z48" s="12">
        <f t="shared" si="51"/>
        <v>2</v>
      </c>
      <c r="AA48" s="12">
        <f t="shared" si="51"/>
        <v>0</v>
      </c>
      <c r="AB48" s="12">
        <f t="shared" si="51"/>
        <v>0.75</v>
      </c>
      <c r="AC48" s="49">
        <f t="shared" si="11"/>
        <v>0</v>
      </c>
      <c r="AD48" s="12">
        <f t="shared" si="51"/>
        <v>5</v>
      </c>
      <c r="AE48" s="12">
        <f t="shared" si="51"/>
        <v>0.25</v>
      </c>
      <c r="AF48" s="12">
        <f t="shared" si="51"/>
        <v>0</v>
      </c>
      <c r="AG48" s="12">
        <f t="shared" si="51"/>
        <v>1</v>
      </c>
      <c r="AH48" s="204">
        <f t="shared" si="12"/>
        <v>0.75</v>
      </c>
      <c r="AI48" s="12">
        <f t="shared" si="51"/>
        <v>5</v>
      </c>
      <c r="AJ48" s="12">
        <f t="shared" si="51"/>
        <v>0</v>
      </c>
      <c r="AK48" s="12">
        <f t="shared" si="51"/>
        <v>0</v>
      </c>
      <c r="AL48" s="12">
        <f t="shared" si="51"/>
        <v>1</v>
      </c>
      <c r="AM48" s="12">
        <f t="shared" si="51"/>
        <v>0</v>
      </c>
      <c r="AN48" s="12">
        <f t="shared" si="51"/>
        <v>0</v>
      </c>
      <c r="AO48" s="12">
        <f t="shared" si="51"/>
        <v>0</v>
      </c>
      <c r="AP48" s="12">
        <f t="shared" si="51"/>
        <v>3052.8</v>
      </c>
      <c r="AQ48" s="12">
        <f t="shared" si="51"/>
        <v>2069.1000000000004</v>
      </c>
      <c r="AR48" s="12">
        <f t="shared" si="51"/>
        <v>137.80000000000001</v>
      </c>
      <c r="AS48" s="12">
        <f t="shared" si="51"/>
        <v>693.6</v>
      </c>
      <c r="AT48" s="12">
        <f t="shared" si="51"/>
        <v>95.2</v>
      </c>
      <c r="AU48" s="12">
        <f t="shared" si="51"/>
        <v>0</v>
      </c>
      <c r="AV48" s="12">
        <f t="shared" si="51"/>
        <v>84.5</v>
      </c>
      <c r="AW48" s="12">
        <f t="shared" si="51"/>
        <v>0</v>
      </c>
      <c r="AX48" s="12">
        <f t="shared" si="51"/>
        <v>10.700000000000001</v>
      </c>
      <c r="AY48" s="12">
        <f t="shared" si="51"/>
        <v>0</v>
      </c>
      <c r="AZ48" s="12">
        <f t="shared" si="51"/>
        <v>57.1</v>
      </c>
      <c r="BA48" s="12">
        <f t="shared" si="51"/>
        <v>57.1</v>
      </c>
      <c r="BB48" s="12">
        <f t="shared" si="51"/>
        <v>0</v>
      </c>
      <c r="BC48" s="12">
        <f t="shared" si="51"/>
        <v>0</v>
      </c>
      <c r="BD48" s="42"/>
      <c r="BF48" s="13">
        <f>SUM(BF42:BF47)</f>
        <v>3052.8</v>
      </c>
      <c r="BG48" s="13">
        <f>SUM(BG42:BG47)</f>
        <v>2900.5</v>
      </c>
      <c r="BH48" s="13">
        <f>'[1]Глазуновская ЦРБ'!$K$90</f>
        <v>4010.3315999999995</v>
      </c>
      <c r="BI48" s="13">
        <f>'[1]Глазуновская ЦРБ'!$K$11</f>
        <v>3770.3315999999995</v>
      </c>
      <c r="BJ48" s="236">
        <f t="shared" si="16"/>
        <v>1.3136568396226413</v>
      </c>
      <c r="BK48" s="236">
        <f t="shared" si="17"/>
        <v>1.2998902258231337</v>
      </c>
      <c r="BL48" s="28">
        <f t="shared" ref="BL48:BQ48" si="52">SUM(BL42:BL47)</f>
        <v>3998060</v>
      </c>
      <c r="BM48" s="28">
        <f t="shared" si="52"/>
        <v>0</v>
      </c>
      <c r="BN48" s="28">
        <f t="shared" si="52"/>
        <v>0</v>
      </c>
      <c r="BO48" s="28">
        <f t="shared" si="52"/>
        <v>3998060</v>
      </c>
      <c r="BP48" s="28">
        <f t="shared" si="52"/>
        <v>4010331.5999999992</v>
      </c>
      <c r="BQ48" s="233">
        <f t="shared" si="52"/>
        <v>-12271.599999999453</v>
      </c>
    </row>
    <row r="49" spans="1:69" ht="31.2">
      <c r="A49" s="704" t="s">
        <v>54</v>
      </c>
      <c r="B49" s="113" t="s">
        <v>55</v>
      </c>
      <c r="C49" s="97" t="s">
        <v>458</v>
      </c>
      <c r="D49" s="107">
        <v>380</v>
      </c>
      <c r="E49" s="113" t="s">
        <v>15</v>
      </c>
      <c r="F49" s="124">
        <v>1</v>
      </c>
      <c r="G49" s="124"/>
      <c r="H49" s="124"/>
      <c r="I49" s="156">
        <v>0.5</v>
      </c>
      <c r="J49" s="123"/>
      <c r="K49" s="123"/>
      <c r="L49" s="123"/>
      <c r="M49" s="123"/>
      <c r="N49" s="123"/>
      <c r="O49" s="123"/>
      <c r="P49" s="123"/>
      <c r="Q49" s="123"/>
      <c r="R49" s="198">
        <f t="shared" si="6"/>
        <v>1</v>
      </c>
      <c r="S49" s="198">
        <f t="shared" si="7"/>
        <v>0</v>
      </c>
      <c r="T49" s="198">
        <f t="shared" si="8"/>
        <v>0</v>
      </c>
      <c r="U49" s="198">
        <f t="shared" si="9"/>
        <v>0.5</v>
      </c>
      <c r="V49" s="198">
        <f t="shared" si="10"/>
        <v>1.5</v>
      </c>
      <c r="W49" s="49">
        <v>1</v>
      </c>
      <c r="X49" s="49"/>
      <c r="Y49" s="49"/>
      <c r="Z49" s="49"/>
      <c r="AA49" s="49"/>
      <c r="AB49" s="49"/>
      <c r="AC49" s="49">
        <f t="shared" si="11"/>
        <v>0</v>
      </c>
      <c r="AD49" s="51">
        <v>1</v>
      </c>
      <c r="AE49" s="50"/>
      <c r="AF49" s="50"/>
      <c r="AG49" s="50"/>
      <c r="AH49" s="218">
        <f t="shared" si="12"/>
        <v>0</v>
      </c>
      <c r="AI49" s="115">
        <v>1</v>
      </c>
      <c r="AJ49" s="115"/>
      <c r="AK49" s="115"/>
      <c r="AL49" s="115"/>
      <c r="AM49" s="50" t="s">
        <v>410</v>
      </c>
      <c r="AN49" s="50"/>
      <c r="AO49" s="50"/>
      <c r="AP49" s="49">
        <f>AQ49+AR49+AS49+AT49+AY49+AZ49</f>
        <v>420</v>
      </c>
      <c r="AQ49" s="49">
        <v>254</v>
      </c>
      <c r="AR49" s="49"/>
      <c r="AS49" s="49">
        <v>76.7</v>
      </c>
      <c r="AT49" s="49">
        <f>AU49+AV49+AW49+AX49</f>
        <v>70.5</v>
      </c>
      <c r="AU49" s="49"/>
      <c r="AV49" s="49">
        <v>70.5</v>
      </c>
      <c r="AW49" s="49"/>
      <c r="AX49" s="49"/>
      <c r="AY49" s="49"/>
      <c r="AZ49" s="49">
        <f>BA49+BB49+BC49</f>
        <v>18.8</v>
      </c>
      <c r="BA49" s="49">
        <v>8.3000000000000007</v>
      </c>
      <c r="BB49" s="49"/>
      <c r="BC49" s="49">
        <v>10.5</v>
      </c>
      <c r="BD49" s="48"/>
      <c r="BF49" s="11">
        <f t="shared" ref="BF49:BF59" si="53">AP49</f>
        <v>420</v>
      </c>
      <c r="BG49" s="11">
        <f t="shared" ref="BG49:BG59" si="54">AQ49+AR49+AS49</f>
        <v>330.7</v>
      </c>
      <c r="BH49" s="11">
        <f t="shared" ref="BH49:BH59" si="55">$BH$60*(BF49/$BF$60)</f>
        <v>612.05006387735546</v>
      </c>
      <c r="BI49" s="11">
        <f t="shared" ref="BI49:BI59" si="56">$BI$60*(BG49/$BG$60)</f>
        <v>476.62463224625543</v>
      </c>
      <c r="BJ49" s="236">
        <f t="shared" si="16"/>
        <v>1.4572620568508463</v>
      </c>
      <c r="BK49" s="236">
        <f t="shared" si="17"/>
        <v>1.4412598495502129</v>
      </c>
      <c r="BL49" s="220">
        <f>$BL$9*$BL$407</f>
        <v>705540</v>
      </c>
      <c r="BM49" s="221"/>
      <c r="BN49" s="221"/>
      <c r="BO49" s="221">
        <f t="shared" si="18"/>
        <v>705540</v>
      </c>
      <c r="BP49" s="221">
        <f t="shared" ref="BP49:BP59" si="57">BH49*1000</f>
        <v>612050.06387735542</v>
      </c>
      <c r="BQ49" s="232">
        <f t="shared" si="19"/>
        <v>93489.936122644576</v>
      </c>
    </row>
    <row r="50" spans="1:69">
      <c r="A50" s="704"/>
      <c r="B50" s="113" t="s">
        <v>56</v>
      </c>
      <c r="C50" s="97" t="s">
        <v>459</v>
      </c>
      <c r="D50" s="207">
        <v>229</v>
      </c>
      <c r="E50" s="113" t="s">
        <v>15</v>
      </c>
      <c r="F50" s="124">
        <v>1</v>
      </c>
      <c r="G50" s="124"/>
      <c r="H50" s="124"/>
      <c r="I50" s="156">
        <v>0.5</v>
      </c>
      <c r="J50" s="123"/>
      <c r="K50" s="123"/>
      <c r="L50" s="123"/>
      <c r="M50" s="123"/>
      <c r="N50" s="123"/>
      <c r="O50" s="123"/>
      <c r="P50" s="123"/>
      <c r="Q50" s="123"/>
      <c r="R50" s="198">
        <f t="shared" si="6"/>
        <v>1</v>
      </c>
      <c r="S50" s="198">
        <f t="shared" si="7"/>
        <v>0</v>
      </c>
      <c r="T50" s="198">
        <f t="shared" si="8"/>
        <v>0</v>
      </c>
      <c r="U50" s="198">
        <f t="shared" si="9"/>
        <v>0.5</v>
      </c>
      <c r="V50" s="198">
        <f t="shared" si="10"/>
        <v>1.5</v>
      </c>
      <c r="W50" s="49">
        <v>1</v>
      </c>
      <c r="X50" s="49"/>
      <c r="Y50" s="49"/>
      <c r="Z50" s="49"/>
      <c r="AA50" s="49"/>
      <c r="AB50" s="49"/>
      <c r="AC50" s="49">
        <f t="shared" si="11"/>
        <v>0</v>
      </c>
      <c r="AD50" s="51">
        <v>1</v>
      </c>
      <c r="AE50" s="50"/>
      <c r="AF50" s="50"/>
      <c r="AG50" s="50"/>
      <c r="AH50" s="218">
        <f t="shared" si="12"/>
        <v>0</v>
      </c>
      <c r="AI50" s="115">
        <v>1</v>
      </c>
      <c r="AJ50" s="115"/>
      <c r="AK50" s="115"/>
      <c r="AL50" s="115"/>
      <c r="AM50" s="50" t="s">
        <v>410</v>
      </c>
      <c r="AN50" s="50"/>
      <c r="AO50" s="50"/>
      <c r="AP50" s="49">
        <f t="shared" ref="AP50:AP59" si="58">AQ50+AR50+AS50+AT50+AY50+AZ50</f>
        <v>476.8</v>
      </c>
      <c r="AQ50" s="49">
        <v>341.6</v>
      </c>
      <c r="AR50" s="49"/>
      <c r="AS50" s="49">
        <v>103.2</v>
      </c>
      <c r="AT50" s="49">
        <f t="shared" ref="AT50:AT59" si="59">AU50+AV50+AW50+AX50</f>
        <v>20.7</v>
      </c>
      <c r="AU50" s="49"/>
      <c r="AV50" s="49">
        <v>20.7</v>
      </c>
      <c r="AW50" s="49"/>
      <c r="AX50" s="49"/>
      <c r="AY50" s="49"/>
      <c r="AZ50" s="49">
        <f t="shared" ref="AZ50:AZ59" si="60">BA50+BB50+BC50</f>
        <v>11.3</v>
      </c>
      <c r="BA50" s="49">
        <v>3.2</v>
      </c>
      <c r="BB50" s="49"/>
      <c r="BC50" s="49">
        <v>8.1</v>
      </c>
      <c r="BD50" s="48"/>
      <c r="BF50" s="11">
        <f t="shared" si="53"/>
        <v>476.8</v>
      </c>
      <c r="BG50" s="11">
        <f t="shared" si="54"/>
        <v>444.8</v>
      </c>
      <c r="BH50" s="11">
        <f t="shared" si="55"/>
        <v>694.82254870648353</v>
      </c>
      <c r="BI50" s="11">
        <f t="shared" si="56"/>
        <v>641.07238107993476</v>
      </c>
      <c r="BJ50" s="236">
        <f t="shared" si="16"/>
        <v>1.4572620568508463</v>
      </c>
      <c r="BK50" s="236">
        <f t="shared" si="17"/>
        <v>1.4412598495502129</v>
      </c>
      <c r="BL50" s="220">
        <f>$BL$9*$BL$407</f>
        <v>705540</v>
      </c>
      <c r="BM50" s="221"/>
      <c r="BN50" s="221"/>
      <c r="BO50" s="221">
        <f t="shared" si="18"/>
        <v>705540</v>
      </c>
      <c r="BP50" s="221">
        <f t="shared" si="57"/>
        <v>694822.54870648356</v>
      </c>
      <c r="BQ50" s="232">
        <f t="shared" si="19"/>
        <v>10717.451293516438</v>
      </c>
    </row>
    <row r="51" spans="1:69">
      <c r="A51" s="704"/>
      <c r="B51" s="113" t="s">
        <v>57</v>
      </c>
      <c r="C51" s="97" t="s">
        <v>460</v>
      </c>
      <c r="D51" s="207">
        <v>220</v>
      </c>
      <c r="E51" s="195" t="s">
        <v>21</v>
      </c>
      <c r="F51" s="124">
        <v>1</v>
      </c>
      <c r="G51" s="124"/>
      <c r="H51" s="124"/>
      <c r="I51" s="156">
        <v>0.5</v>
      </c>
      <c r="J51" s="123"/>
      <c r="K51" s="123"/>
      <c r="L51" s="123"/>
      <c r="M51" s="123"/>
      <c r="N51" s="123"/>
      <c r="O51" s="123"/>
      <c r="P51" s="123"/>
      <c r="Q51" s="123"/>
      <c r="R51" s="198">
        <f t="shared" si="6"/>
        <v>1</v>
      </c>
      <c r="S51" s="198">
        <f t="shared" si="7"/>
        <v>0</v>
      </c>
      <c r="T51" s="198">
        <f t="shared" si="8"/>
        <v>0</v>
      </c>
      <c r="U51" s="198">
        <f t="shared" si="9"/>
        <v>0.5</v>
      </c>
      <c r="V51" s="198">
        <f t="shared" si="10"/>
        <v>1.5</v>
      </c>
      <c r="W51" s="49"/>
      <c r="X51" s="49">
        <v>1</v>
      </c>
      <c r="Y51" s="49"/>
      <c r="Z51" s="49"/>
      <c r="AA51" s="49"/>
      <c r="AB51" s="49"/>
      <c r="AC51" s="49">
        <f t="shared" si="11"/>
        <v>0</v>
      </c>
      <c r="AD51" s="60"/>
      <c r="AE51" s="50">
        <v>1</v>
      </c>
      <c r="AF51" s="50"/>
      <c r="AG51" s="50"/>
      <c r="AH51" s="129">
        <f t="shared" si="12"/>
        <v>0</v>
      </c>
      <c r="AI51" s="115"/>
      <c r="AJ51" s="115">
        <v>1</v>
      </c>
      <c r="AK51" s="115"/>
      <c r="AL51" s="115"/>
      <c r="AM51" s="50"/>
      <c r="AN51" s="50" t="s">
        <v>410</v>
      </c>
      <c r="AO51" s="50"/>
      <c r="AP51" s="49">
        <f t="shared" si="58"/>
        <v>532.4</v>
      </c>
      <c r="AQ51" s="49">
        <v>319.5</v>
      </c>
      <c r="AR51" s="49"/>
      <c r="AS51" s="49">
        <v>96.5</v>
      </c>
      <c r="AT51" s="49">
        <f t="shared" si="59"/>
        <v>105.8</v>
      </c>
      <c r="AU51" s="49"/>
      <c r="AV51" s="49">
        <v>105.8</v>
      </c>
      <c r="AW51" s="49"/>
      <c r="AX51" s="49"/>
      <c r="AY51" s="49"/>
      <c r="AZ51" s="49">
        <f t="shared" si="60"/>
        <v>10.6</v>
      </c>
      <c r="BA51" s="49">
        <v>4.5</v>
      </c>
      <c r="BB51" s="49"/>
      <c r="BC51" s="49">
        <v>6.1</v>
      </c>
      <c r="BD51" s="48"/>
      <c r="BF51" s="11">
        <f t="shared" si="53"/>
        <v>532.4</v>
      </c>
      <c r="BG51" s="11">
        <f t="shared" si="54"/>
        <v>416</v>
      </c>
      <c r="BH51" s="11">
        <f t="shared" si="55"/>
        <v>775.84631906739048</v>
      </c>
      <c r="BI51" s="11">
        <f t="shared" si="56"/>
        <v>599.5640974128886</v>
      </c>
      <c r="BJ51" s="236">
        <f t="shared" si="16"/>
        <v>1.4572620568508461</v>
      </c>
      <c r="BK51" s="236">
        <f t="shared" si="17"/>
        <v>1.4412598495502129</v>
      </c>
      <c r="BL51" s="222">
        <f>$BL$9*$BL$405</f>
        <v>470360</v>
      </c>
      <c r="BM51" s="221"/>
      <c r="BN51" s="221"/>
      <c r="BO51" s="221">
        <f t="shared" si="18"/>
        <v>470360</v>
      </c>
      <c r="BP51" s="221">
        <f t="shared" si="57"/>
        <v>775846.31906739052</v>
      </c>
      <c r="BQ51" s="232">
        <f t="shared" si="19"/>
        <v>-305486.31906739052</v>
      </c>
    </row>
    <row r="52" spans="1:69" ht="31.2">
      <c r="A52" s="704"/>
      <c r="B52" s="113" t="s">
        <v>58</v>
      </c>
      <c r="C52" s="97" t="s">
        <v>461</v>
      </c>
      <c r="D52" s="207">
        <v>182</v>
      </c>
      <c r="E52" s="195" t="s">
        <v>21</v>
      </c>
      <c r="F52" s="124">
        <v>1</v>
      </c>
      <c r="G52" s="124"/>
      <c r="H52" s="124"/>
      <c r="I52" s="156">
        <v>0.5</v>
      </c>
      <c r="J52" s="123"/>
      <c r="K52" s="123"/>
      <c r="L52" s="123"/>
      <c r="M52" s="123"/>
      <c r="N52" s="123"/>
      <c r="O52" s="123"/>
      <c r="P52" s="123"/>
      <c r="Q52" s="123"/>
      <c r="R52" s="198">
        <f t="shared" si="6"/>
        <v>1</v>
      </c>
      <c r="S52" s="198">
        <f t="shared" si="7"/>
        <v>0</v>
      </c>
      <c r="T52" s="198">
        <f t="shared" si="8"/>
        <v>0</v>
      </c>
      <c r="U52" s="198">
        <f t="shared" si="9"/>
        <v>0.5</v>
      </c>
      <c r="V52" s="198">
        <f t="shared" si="10"/>
        <v>1.5</v>
      </c>
      <c r="W52" s="49"/>
      <c r="X52" s="49">
        <v>1</v>
      </c>
      <c r="Y52" s="49"/>
      <c r="Z52" s="49"/>
      <c r="AA52" s="49"/>
      <c r="AB52" s="49"/>
      <c r="AC52" s="49">
        <f t="shared" si="11"/>
        <v>0</v>
      </c>
      <c r="AD52" s="60"/>
      <c r="AE52" s="50">
        <v>1</v>
      </c>
      <c r="AF52" s="50"/>
      <c r="AG52" s="50"/>
      <c r="AH52" s="129">
        <f t="shared" si="12"/>
        <v>0</v>
      </c>
      <c r="AI52" s="115"/>
      <c r="AJ52" s="115">
        <v>1</v>
      </c>
      <c r="AK52" s="115"/>
      <c r="AL52" s="115"/>
      <c r="AM52" s="50"/>
      <c r="AN52" s="50" t="s">
        <v>410</v>
      </c>
      <c r="AO52" s="50"/>
      <c r="AP52" s="49">
        <f t="shared" si="58"/>
        <v>370.40000000000003</v>
      </c>
      <c r="AQ52" s="49">
        <v>277.7</v>
      </c>
      <c r="AR52" s="49"/>
      <c r="AS52" s="49">
        <v>83.9</v>
      </c>
      <c r="AT52" s="49">
        <f t="shared" si="59"/>
        <v>0</v>
      </c>
      <c r="AU52" s="49"/>
      <c r="AV52" s="49">
        <v>0</v>
      </c>
      <c r="AW52" s="49"/>
      <c r="AX52" s="49"/>
      <c r="AY52" s="49"/>
      <c r="AZ52" s="49">
        <f t="shared" si="60"/>
        <v>8.8000000000000007</v>
      </c>
      <c r="BA52" s="49">
        <v>3.6</v>
      </c>
      <c r="BB52" s="49"/>
      <c r="BC52" s="49">
        <v>5.2</v>
      </c>
      <c r="BD52" s="48"/>
      <c r="BF52" s="11">
        <f t="shared" si="53"/>
        <v>370.40000000000003</v>
      </c>
      <c r="BG52" s="11">
        <f t="shared" si="54"/>
        <v>361.6</v>
      </c>
      <c r="BH52" s="11">
        <f t="shared" si="55"/>
        <v>539.76986585755355</v>
      </c>
      <c r="BI52" s="11">
        <f t="shared" si="56"/>
        <v>521.15956159735708</v>
      </c>
      <c r="BJ52" s="236">
        <f t="shared" si="16"/>
        <v>1.4572620568508463</v>
      </c>
      <c r="BK52" s="236">
        <f t="shared" si="17"/>
        <v>1.4412598495502131</v>
      </c>
      <c r="BL52" s="222">
        <f>$BL$9*$BL$405</f>
        <v>470360</v>
      </c>
      <c r="BM52" s="221"/>
      <c r="BN52" s="221"/>
      <c r="BO52" s="221">
        <f t="shared" si="18"/>
        <v>470360</v>
      </c>
      <c r="BP52" s="221">
        <f t="shared" si="57"/>
        <v>539769.86585755355</v>
      </c>
      <c r="BQ52" s="232">
        <f t="shared" si="19"/>
        <v>-69409.865857553552</v>
      </c>
    </row>
    <row r="53" spans="1:69" ht="31.2">
      <c r="A53" s="704"/>
      <c r="B53" s="113" t="s">
        <v>59</v>
      </c>
      <c r="C53" s="97" t="s">
        <v>462</v>
      </c>
      <c r="D53" s="107">
        <v>374</v>
      </c>
      <c r="E53" s="113" t="s">
        <v>15</v>
      </c>
      <c r="F53" s="124">
        <v>1</v>
      </c>
      <c r="G53" s="124"/>
      <c r="H53" s="124"/>
      <c r="I53" s="156">
        <v>0.5</v>
      </c>
      <c r="J53" s="123"/>
      <c r="K53" s="123"/>
      <c r="L53" s="123"/>
      <c r="M53" s="123"/>
      <c r="N53" s="123"/>
      <c r="O53" s="123"/>
      <c r="P53" s="123"/>
      <c r="Q53" s="123"/>
      <c r="R53" s="198">
        <f t="shared" si="6"/>
        <v>1</v>
      </c>
      <c r="S53" s="198">
        <f t="shared" si="7"/>
        <v>0</v>
      </c>
      <c r="T53" s="198">
        <f t="shared" si="8"/>
        <v>0</v>
      </c>
      <c r="U53" s="198">
        <f t="shared" si="9"/>
        <v>0.5</v>
      </c>
      <c r="V53" s="198">
        <f t="shared" si="10"/>
        <v>1.5</v>
      </c>
      <c r="W53" s="49">
        <v>1</v>
      </c>
      <c r="X53" s="49"/>
      <c r="Y53" s="49"/>
      <c r="Z53" s="49"/>
      <c r="AA53" s="49"/>
      <c r="AB53" s="49"/>
      <c r="AC53" s="49">
        <f t="shared" si="11"/>
        <v>0</v>
      </c>
      <c r="AD53" s="51">
        <v>1</v>
      </c>
      <c r="AE53" s="50"/>
      <c r="AF53" s="50"/>
      <c r="AG53" s="50"/>
      <c r="AH53" s="218">
        <f t="shared" si="12"/>
        <v>0</v>
      </c>
      <c r="AI53" s="115">
        <v>1</v>
      </c>
      <c r="AJ53" s="115"/>
      <c r="AK53" s="115"/>
      <c r="AL53" s="115"/>
      <c r="AM53" s="50" t="s">
        <v>410</v>
      </c>
      <c r="AN53" s="50"/>
      <c r="AO53" s="50"/>
      <c r="AP53" s="49">
        <f t="shared" si="58"/>
        <v>506.5</v>
      </c>
      <c r="AQ53" s="49">
        <v>350.5</v>
      </c>
      <c r="AR53" s="49"/>
      <c r="AS53" s="49">
        <v>105.8</v>
      </c>
      <c r="AT53" s="49">
        <f t="shared" si="59"/>
        <v>30.8</v>
      </c>
      <c r="AU53" s="49"/>
      <c r="AV53" s="49">
        <v>30.8</v>
      </c>
      <c r="AW53" s="49"/>
      <c r="AX53" s="49"/>
      <c r="AY53" s="49"/>
      <c r="AZ53" s="49">
        <f t="shared" si="60"/>
        <v>19.399999999999999</v>
      </c>
      <c r="BA53" s="49">
        <v>8.6</v>
      </c>
      <c r="BB53" s="49"/>
      <c r="BC53" s="49">
        <v>10.8</v>
      </c>
      <c r="BD53" s="48"/>
      <c r="BF53" s="11">
        <f t="shared" si="53"/>
        <v>506.5</v>
      </c>
      <c r="BG53" s="11">
        <f t="shared" si="54"/>
        <v>456.3</v>
      </c>
      <c r="BH53" s="11">
        <f t="shared" si="55"/>
        <v>738.10323179495356</v>
      </c>
      <c r="BI53" s="11">
        <f t="shared" si="56"/>
        <v>657.64686934976226</v>
      </c>
      <c r="BJ53" s="236">
        <f t="shared" si="16"/>
        <v>1.4572620568508461</v>
      </c>
      <c r="BK53" s="236">
        <f t="shared" si="17"/>
        <v>1.4412598495502131</v>
      </c>
      <c r="BL53" s="220">
        <f>$BL$9*$BL$407</f>
        <v>705540</v>
      </c>
      <c r="BM53" s="221"/>
      <c r="BN53" s="221"/>
      <c r="BO53" s="221">
        <f t="shared" si="18"/>
        <v>705540</v>
      </c>
      <c r="BP53" s="221">
        <f t="shared" si="57"/>
        <v>738103.23179495358</v>
      </c>
      <c r="BQ53" s="232">
        <f t="shared" si="19"/>
        <v>-32563.231794953579</v>
      </c>
    </row>
    <row r="54" spans="1:69" ht="31.2">
      <c r="A54" s="704"/>
      <c r="B54" s="113" t="s">
        <v>60</v>
      </c>
      <c r="C54" s="97" t="s">
        <v>463</v>
      </c>
      <c r="D54" s="207">
        <v>220</v>
      </c>
      <c r="E54" s="113" t="s">
        <v>15</v>
      </c>
      <c r="F54" s="124">
        <v>1</v>
      </c>
      <c r="G54" s="124"/>
      <c r="H54" s="124"/>
      <c r="I54" s="156">
        <v>0.5</v>
      </c>
      <c r="J54" s="123"/>
      <c r="K54" s="123"/>
      <c r="L54" s="123"/>
      <c r="M54" s="123"/>
      <c r="N54" s="123"/>
      <c r="O54" s="123"/>
      <c r="P54" s="123"/>
      <c r="Q54" s="123"/>
      <c r="R54" s="198">
        <f t="shared" si="6"/>
        <v>1</v>
      </c>
      <c r="S54" s="198">
        <f t="shared" si="7"/>
        <v>0</v>
      </c>
      <c r="T54" s="198">
        <f t="shared" si="8"/>
        <v>0</v>
      </c>
      <c r="U54" s="198">
        <f t="shared" si="9"/>
        <v>0.5</v>
      </c>
      <c r="V54" s="198">
        <f t="shared" si="10"/>
        <v>1.5</v>
      </c>
      <c r="W54" s="49">
        <v>1</v>
      </c>
      <c r="X54" s="49"/>
      <c r="Y54" s="49"/>
      <c r="Z54" s="49"/>
      <c r="AA54" s="49"/>
      <c r="AB54" s="49"/>
      <c r="AC54" s="49">
        <f t="shared" si="11"/>
        <v>0</v>
      </c>
      <c r="AD54" s="51">
        <v>1</v>
      </c>
      <c r="AE54" s="50"/>
      <c r="AF54" s="50"/>
      <c r="AG54" s="50"/>
      <c r="AH54" s="218">
        <f t="shared" si="12"/>
        <v>0</v>
      </c>
      <c r="AI54" s="115">
        <v>1</v>
      </c>
      <c r="AJ54" s="115"/>
      <c r="AK54" s="115"/>
      <c r="AL54" s="115"/>
      <c r="AM54" s="50" t="s">
        <v>410</v>
      </c>
      <c r="AN54" s="50"/>
      <c r="AO54" s="50"/>
      <c r="AP54" s="49">
        <f t="shared" si="58"/>
        <v>478.29999999999995</v>
      </c>
      <c r="AQ54" s="49">
        <v>309.89999999999998</v>
      </c>
      <c r="AR54" s="49"/>
      <c r="AS54" s="49">
        <v>93.6</v>
      </c>
      <c r="AT54" s="49">
        <f t="shared" si="59"/>
        <v>59.4</v>
      </c>
      <c r="AU54" s="49"/>
      <c r="AV54" s="49">
        <v>59.4</v>
      </c>
      <c r="AW54" s="49"/>
      <c r="AX54" s="49"/>
      <c r="AY54" s="49"/>
      <c r="AZ54" s="49">
        <f t="shared" si="60"/>
        <v>15.399999999999999</v>
      </c>
      <c r="BA54" s="49">
        <v>7.2</v>
      </c>
      <c r="BB54" s="49"/>
      <c r="BC54" s="49">
        <v>8.1999999999999993</v>
      </c>
      <c r="BD54" s="48"/>
      <c r="BF54" s="11">
        <f t="shared" si="53"/>
        <v>478.29999999999995</v>
      </c>
      <c r="BG54" s="11">
        <f t="shared" si="54"/>
        <v>403.5</v>
      </c>
      <c r="BH54" s="11">
        <f t="shared" si="55"/>
        <v>697.00844179175976</v>
      </c>
      <c r="BI54" s="11">
        <f t="shared" si="56"/>
        <v>581.54834929351091</v>
      </c>
      <c r="BJ54" s="236">
        <f t="shared" si="16"/>
        <v>1.4572620568508463</v>
      </c>
      <c r="BK54" s="236">
        <f t="shared" si="17"/>
        <v>1.4412598495502129</v>
      </c>
      <c r="BL54" s="220">
        <f>$BL$9*$BL$407</f>
        <v>705540</v>
      </c>
      <c r="BM54" s="221"/>
      <c r="BN54" s="221"/>
      <c r="BO54" s="221">
        <f t="shared" si="18"/>
        <v>705540</v>
      </c>
      <c r="BP54" s="221">
        <f t="shared" si="57"/>
        <v>697008.4417917598</v>
      </c>
      <c r="BQ54" s="232">
        <f t="shared" si="19"/>
        <v>8531.5582082401961</v>
      </c>
    </row>
    <row r="55" spans="1:69">
      <c r="A55" s="704"/>
      <c r="B55" s="113" t="s">
        <v>62</v>
      </c>
      <c r="C55" s="97" t="s">
        <v>465</v>
      </c>
      <c r="D55" s="207">
        <v>201</v>
      </c>
      <c r="E55" s="113" t="s">
        <v>15</v>
      </c>
      <c r="F55" s="124">
        <v>1</v>
      </c>
      <c r="G55" s="124"/>
      <c r="H55" s="124"/>
      <c r="I55" s="156">
        <v>0.5</v>
      </c>
      <c r="J55" s="123"/>
      <c r="K55" s="123"/>
      <c r="L55" s="123"/>
      <c r="M55" s="123"/>
      <c r="N55" s="123"/>
      <c r="O55" s="123"/>
      <c r="P55" s="123"/>
      <c r="Q55" s="123"/>
      <c r="R55" s="198">
        <f t="shared" si="6"/>
        <v>1</v>
      </c>
      <c r="S55" s="198">
        <f t="shared" si="7"/>
        <v>0</v>
      </c>
      <c r="T55" s="198">
        <f t="shared" si="8"/>
        <v>0</v>
      </c>
      <c r="U55" s="198">
        <f t="shared" si="9"/>
        <v>0.5</v>
      </c>
      <c r="V55" s="198">
        <f t="shared" si="10"/>
        <v>1.5</v>
      </c>
      <c r="W55" s="49">
        <v>1</v>
      </c>
      <c r="X55" s="49"/>
      <c r="Y55" s="49"/>
      <c r="Z55" s="49"/>
      <c r="AA55" s="49"/>
      <c r="AB55" s="49"/>
      <c r="AC55" s="49">
        <f t="shared" si="11"/>
        <v>0</v>
      </c>
      <c r="AD55" s="51">
        <v>1</v>
      </c>
      <c r="AE55" s="50"/>
      <c r="AF55" s="50"/>
      <c r="AG55" s="50"/>
      <c r="AH55" s="218">
        <f t="shared" si="12"/>
        <v>0</v>
      </c>
      <c r="AI55" s="115">
        <v>1</v>
      </c>
      <c r="AJ55" s="115"/>
      <c r="AK55" s="115"/>
      <c r="AL55" s="115"/>
      <c r="AM55" s="50" t="s">
        <v>410</v>
      </c>
      <c r="AN55" s="50"/>
      <c r="AO55" s="50"/>
      <c r="AP55" s="49">
        <f t="shared" si="58"/>
        <v>471.5</v>
      </c>
      <c r="AQ55" s="49">
        <v>346.6</v>
      </c>
      <c r="AR55" s="49"/>
      <c r="AS55" s="49">
        <v>104.7</v>
      </c>
      <c r="AT55" s="49">
        <f t="shared" si="59"/>
        <v>10</v>
      </c>
      <c r="AU55" s="49"/>
      <c r="AV55" s="49">
        <v>10</v>
      </c>
      <c r="AW55" s="49"/>
      <c r="AX55" s="49"/>
      <c r="AY55" s="49"/>
      <c r="AZ55" s="49">
        <f t="shared" si="60"/>
        <v>10.199999999999999</v>
      </c>
      <c r="BA55" s="49">
        <v>4.0999999999999996</v>
      </c>
      <c r="BB55" s="49"/>
      <c r="BC55" s="49">
        <v>6.1</v>
      </c>
      <c r="BD55" s="38"/>
      <c r="BF55" s="11">
        <f t="shared" si="53"/>
        <v>471.5</v>
      </c>
      <c r="BG55" s="11">
        <f t="shared" si="54"/>
        <v>451.3</v>
      </c>
      <c r="BH55" s="11">
        <f t="shared" si="55"/>
        <v>687.09905980517408</v>
      </c>
      <c r="BI55" s="11">
        <f t="shared" si="56"/>
        <v>650.44057010201118</v>
      </c>
      <c r="BJ55" s="236">
        <f t="shared" si="16"/>
        <v>1.4572620568508463</v>
      </c>
      <c r="BK55" s="236">
        <f t="shared" si="17"/>
        <v>1.4412598495502131</v>
      </c>
      <c r="BL55" s="220">
        <f>$BL$9*$BL$407</f>
        <v>705540</v>
      </c>
      <c r="BM55" s="221"/>
      <c r="BN55" s="221"/>
      <c r="BO55" s="221">
        <f t="shared" si="18"/>
        <v>705540</v>
      </c>
      <c r="BP55" s="221">
        <f t="shared" si="57"/>
        <v>687099.05980517413</v>
      </c>
      <c r="BQ55" s="232">
        <f t="shared" si="19"/>
        <v>18440.940194825875</v>
      </c>
    </row>
    <row r="56" spans="1:69">
      <c r="A56" s="704"/>
      <c r="B56" s="113" t="s">
        <v>63</v>
      </c>
      <c r="C56" s="97" t="s">
        <v>466</v>
      </c>
      <c r="D56" s="207">
        <v>118</v>
      </c>
      <c r="E56" s="195" t="s">
        <v>21</v>
      </c>
      <c r="F56" s="124">
        <v>1</v>
      </c>
      <c r="G56" s="124"/>
      <c r="H56" s="124"/>
      <c r="I56" s="156">
        <v>0.5</v>
      </c>
      <c r="J56" s="123"/>
      <c r="K56" s="123"/>
      <c r="L56" s="123"/>
      <c r="M56" s="123"/>
      <c r="N56" s="123"/>
      <c r="O56" s="123"/>
      <c r="P56" s="123"/>
      <c r="Q56" s="123"/>
      <c r="R56" s="198">
        <f t="shared" si="6"/>
        <v>1</v>
      </c>
      <c r="S56" s="198">
        <f t="shared" si="7"/>
        <v>0</v>
      </c>
      <c r="T56" s="198">
        <f t="shared" si="8"/>
        <v>0</v>
      </c>
      <c r="U56" s="198">
        <f t="shared" si="9"/>
        <v>0.5</v>
      </c>
      <c r="V56" s="198">
        <f t="shared" si="10"/>
        <v>1.5</v>
      </c>
      <c r="W56" s="49"/>
      <c r="X56" s="49">
        <v>1</v>
      </c>
      <c r="Y56" s="49"/>
      <c r="Z56" s="49"/>
      <c r="AA56" s="49"/>
      <c r="AB56" s="49"/>
      <c r="AC56" s="49">
        <f t="shared" si="11"/>
        <v>0</v>
      </c>
      <c r="AD56" s="60"/>
      <c r="AE56" s="50">
        <v>1</v>
      </c>
      <c r="AF56" s="50"/>
      <c r="AG56" s="50"/>
      <c r="AH56" s="129">
        <f t="shared" si="12"/>
        <v>0</v>
      </c>
      <c r="AI56" s="115"/>
      <c r="AJ56" s="115">
        <v>1</v>
      </c>
      <c r="AK56" s="115"/>
      <c r="AL56" s="115"/>
      <c r="AM56" s="50"/>
      <c r="AN56" s="50" t="s">
        <v>410</v>
      </c>
      <c r="AO56" s="50"/>
      <c r="AP56" s="49">
        <f t="shared" si="58"/>
        <v>408.09999999999997</v>
      </c>
      <c r="AQ56" s="49">
        <v>294.5</v>
      </c>
      <c r="AR56" s="49"/>
      <c r="AS56" s="49">
        <v>88.9</v>
      </c>
      <c r="AT56" s="49">
        <f t="shared" si="59"/>
        <v>17.5</v>
      </c>
      <c r="AU56" s="49"/>
      <c r="AV56" s="49">
        <v>17.5</v>
      </c>
      <c r="AW56" s="49"/>
      <c r="AX56" s="49"/>
      <c r="AY56" s="49"/>
      <c r="AZ56" s="49">
        <f t="shared" si="60"/>
        <v>7.2</v>
      </c>
      <c r="BA56" s="49">
        <v>3.6</v>
      </c>
      <c r="BB56" s="49"/>
      <c r="BC56" s="49">
        <v>3.6</v>
      </c>
      <c r="BD56" s="38"/>
      <c r="BF56" s="11">
        <f t="shared" si="53"/>
        <v>408.09999999999997</v>
      </c>
      <c r="BG56" s="11">
        <f t="shared" si="54"/>
        <v>383.4</v>
      </c>
      <c r="BH56" s="11">
        <f t="shared" si="55"/>
        <v>594.70864540083039</v>
      </c>
      <c r="BI56" s="11">
        <f t="shared" si="56"/>
        <v>552.57902631755155</v>
      </c>
      <c r="BJ56" s="236">
        <f t="shared" si="16"/>
        <v>1.4572620568508465</v>
      </c>
      <c r="BK56" s="236">
        <f t="shared" si="17"/>
        <v>1.4412598495502127</v>
      </c>
      <c r="BL56" s="222">
        <f>$BL$9*$BL$405</f>
        <v>470360</v>
      </c>
      <c r="BM56" s="221"/>
      <c r="BN56" s="221"/>
      <c r="BO56" s="221">
        <f t="shared" si="18"/>
        <v>470360</v>
      </c>
      <c r="BP56" s="221">
        <f t="shared" si="57"/>
        <v>594708.64540083043</v>
      </c>
      <c r="BQ56" s="232">
        <f t="shared" si="19"/>
        <v>-124348.64540083043</v>
      </c>
    </row>
    <row r="57" spans="1:69">
      <c r="A57" s="704"/>
      <c r="B57" s="113" t="s">
        <v>64</v>
      </c>
      <c r="C57" s="97" t="s">
        <v>467</v>
      </c>
      <c r="D57" s="207">
        <v>123</v>
      </c>
      <c r="E57" s="195" t="s">
        <v>21</v>
      </c>
      <c r="F57" s="124">
        <v>1</v>
      </c>
      <c r="G57" s="124"/>
      <c r="H57" s="124"/>
      <c r="I57" s="156">
        <v>0.5</v>
      </c>
      <c r="J57" s="123"/>
      <c r="K57" s="123"/>
      <c r="L57" s="123"/>
      <c r="M57" s="123"/>
      <c r="N57" s="123"/>
      <c r="O57" s="123"/>
      <c r="P57" s="123"/>
      <c r="Q57" s="123"/>
      <c r="R57" s="198">
        <f t="shared" si="6"/>
        <v>1</v>
      </c>
      <c r="S57" s="198">
        <f t="shared" si="7"/>
        <v>0</v>
      </c>
      <c r="T57" s="198">
        <f t="shared" si="8"/>
        <v>0</v>
      </c>
      <c r="U57" s="198">
        <f t="shared" si="9"/>
        <v>0.5</v>
      </c>
      <c r="V57" s="198">
        <f t="shared" si="10"/>
        <v>1.5</v>
      </c>
      <c r="W57" s="49"/>
      <c r="X57" s="49">
        <v>1</v>
      </c>
      <c r="Y57" s="49"/>
      <c r="Z57" s="49"/>
      <c r="AA57" s="49"/>
      <c r="AB57" s="49"/>
      <c r="AC57" s="49">
        <f t="shared" si="11"/>
        <v>0</v>
      </c>
      <c r="AD57" s="60"/>
      <c r="AE57" s="50">
        <v>1</v>
      </c>
      <c r="AF57" s="50"/>
      <c r="AG57" s="50"/>
      <c r="AH57" s="129">
        <f t="shared" si="12"/>
        <v>0</v>
      </c>
      <c r="AI57" s="115"/>
      <c r="AJ57" s="115">
        <v>1</v>
      </c>
      <c r="AK57" s="115"/>
      <c r="AL57" s="115"/>
      <c r="AM57" s="50"/>
      <c r="AN57" s="50" t="s">
        <v>410</v>
      </c>
      <c r="AO57" s="50"/>
      <c r="AP57" s="49">
        <f t="shared" si="58"/>
        <v>461.20000000000005</v>
      </c>
      <c r="AQ57" s="49">
        <v>331.6</v>
      </c>
      <c r="AR57" s="49"/>
      <c r="AS57" s="49">
        <v>100.1</v>
      </c>
      <c r="AT57" s="49">
        <f t="shared" si="59"/>
        <v>22.3</v>
      </c>
      <c r="AU57" s="49"/>
      <c r="AV57" s="49">
        <v>22.3</v>
      </c>
      <c r="AW57" s="49"/>
      <c r="AX57" s="49"/>
      <c r="AY57" s="49"/>
      <c r="AZ57" s="49">
        <f t="shared" si="60"/>
        <v>7.2</v>
      </c>
      <c r="BA57" s="49">
        <v>4</v>
      </c>
      <c r="BB57" s="49"/>
      <c r="BC57" s="49">
        <v>3.2</v>
      </c>
      <c r="BD57" s="38"/>
      <c r="BF57" s="11">
        <f t="shared" si="53"/>
        <v>461.20000000000005</v>
      </c>
      <c r="BG57" s="11">
        <f t="shared" si="54"/>
        <v>431.70000000000005</v>
      </c>
      <c r="BH57" s="11">
        <f t="shared" si="55"/>
        <v>672.0892606196104</v>
      </c>
      <c r="BI57" s="11">
        <f t="shared" si="56"/>
        <v>622.19187705082697</v>
      </c>
      <c r="BJ57" s="236">
        <f t="shared" si="16"/>
        <v>1.4572620568508463</v>
      </c>
      <c r="BK57" s="236">
        <f t="shared" si="17"/>
        <v>1.4412598495502129</v>
      </c>
      <c r="BL57" s="222">
        <f>$BL$9*$BL$405</f>
        <v>470360</v>
      </c>
      <c r="BM57" s="221"/>
      <c r="BN57" s="221"/>
      <c r="BO57" s="221">
        <f t="shared" si="18"/>
        <v>470360</v>
      </c>
      <c r="BP57" s="221">
        <f t="shared" si="57"/>
        <v>672089.26061961043</v>
      </c>
      <c r="BQ57" s="232">
        <f t="shared" si="19"/>
        <v>-201729.26061961043</v>
      </c>
    </row>
    <row r="58" spans="1:69" ht="31.2">
      <c r="A58" s="704"/>
      <c r="B58" s="113" t="s">
        <v>65</v>
      </c>
      <c r="C58" s="97" t="s">
        <v>468</v>
      </c>
      <c r="D58" s="107">
        <v>359</v>
      </c>
      <c r="E58" s="113" t="s">
        <v>15</v>
      </c>
      <c r="F58" s="124">
        <v>1</v>
      </c>
      <c r="G58" s="124"/>
      <c r="H58" s="124"/>
      <c r="I58" s="156">
        <v>0.5</v>
      </c>
      <c r="J58" s="123"/>
      <c r="K58" s="123"/>
      <c r="L58" s="123"/>
      <c r="M58" s="123"/>
      <c r="N58" s="123"/>
      <c r="O58" s="123"/>
      <c r="P58" s="123"/>
      <c r="Q58" s="123"/>
      <c r="R58" s="198">
        <f t="shared" si="6"/>
        <v>1</v>
      </c>
      <c r="S58" s="198">
        <f t="shared" si="7"/>
        <v>0</v>
      </c>
      <c r="T58" s="198">
        <f t="shared" si="8"/>
        <v>0</v>
      </c>
      <c r="U58" s="198">
        <f t="shared" si="9"/>
        <v>0.5</v>
      </c>
      <c r="V58" s="198">
        <f t="shared" si="10"/>
        <v>1.5</v>
      </c>
      <c r="W58" s="49">
        <v>1</v>
      </c>
      <c r="X58" s="49"/>
      <c r="Y58" s="49"/>
      <c r="Z58" s="49"/>
      <c r="AA58" s="49"/>
      <c r="AB58" s="49"/>
      <c r="AC58" s="49">
        <f t="shared" si="11"/>
        <v>0</v>
      </c>
      <c r="AD58" s="51">
        <v>1</v>
      </c>
      <c r="AE58" s="50"/>
      <c r="AF58" s="50"/>
      <c r="AG58" s="50"/>
      <c r="AH58" s="218">
        <f t="shared" si="12"/>
        <v>0</v>
      </c>
      <c r="AI58" s="115">
        <v>1</v>
      </c>
      <c r="AJ58" s="115"/>
      <c r="AK58" s="115"/>
      <c r="AL58" s="115"/>
      <c r="AM58" s="50" t="s">
        <v>410</v>
      </c>
      <c r="AN58" s="50"/>
      <c r="AO58" s="50"/>
      <c r="AP58" s="49">
        <f t="shared" si="58"/>
        <v>475.09999999999997</v>
      </c>
      <c r="AQ58" s="49">
        <v>316</v>
      </c>
      <c r="AR58" s="49"/>
      <c r="AS58" s="49">
        <v>95.4</v>
      </c>
      <c r="AT58" s="49">
        <f t="shared" si="59"/>
        <v>48.5</v>
      </c>
      <c r="AU58" s="49"/>
      <c r="AV58" s="49">
        <v>48.5</v>
      </c>
      <c r="AW58" s="49"/>
      <c r="AX58" s="49"/>
      <c r="AY58" s="49"/>
      <c r="AZ58" s="49">
        <f t="shared" si="60"/>
        <v>15.2</v>
      </c>
      <c r="BA58" s="49">
        <v>6.3</v>
      </c>
      <c r="BB58" s="49"/>
      <c r="BC58" s="49">
        <v>8.9</v>
      </c>
      <c r="BD58" s="38"/>
      <c r="BF58" s="11">
        <f t="shared" si="53"/>
        <v>475.09999999999997</v>
      </c>
      <c r="BG58" s="11">
        <f t="shared" si="54"/>
        <v>411.4</v>
      </c>
      <c r="BH58" s="11">
        <f t="shared" si="55"/>
        <v>692.345203209837</v>
      </c>
      <c r="BI58" s="11">
        <f t="shared" si="56"/>
        <v>592.93430210495762</v>
      </c>
      <c r="BJ58" s="236">
        <f t="shared" si="16"/>
        <v>1.4572620568508463</v>
      </c>
      <c r="BK58" s="236">
        <f t="shared" si="17"/>
        <v>1.4412598495502131</v>
      </c>
      <c r="BL58" s="220">
        <f>$BL$9*$BL$407</f>
        <v>705540</v>
      </c>
      <c r="BM58" s="221"/>
      <c r="BN58" s="221"/>
      <c r="BO58" s="221">
        <f t="shared" si="18"/>
        <v>705540</v>
      </c>
      <c r="BP58" s="221">
        <f t="shared" si="57"/>
        <v>692345.20320983697</v>
      </c>
      <c r="BQ58" s="232">
        <f t="shared" si="19"/>
        <v>13194.796790163033</v>
      </c>
    </row>
    <row r="59" spans="1:69">
      <c r="A59" s="704"/>
      <c r="B59" s="113" t="s">
        <v>66</v>
      </c>
      <c r="C59" s="97" t="s">
        <v>469</v>
      </c>
      <c r="D59" s="207">
        <v>159</v>
      </c>
      <c r="E59" s="113" t="s">
        <v>15</v>
      </c>
      <c r="F59" s="124">
        <v>1</v>
      </c>
      <c r="G59" s="124"/>
      <c r="H59" s="124"/>
      <c r="I59" s="156">
        <v>0.5</v>
      </c>
      <c r="J59" s="123"/>
      <c r="K59" s="123"/>
      <c r="L59" s="123"/>
      <c r="M59" s="123"/>
      <c r="N59" s="123"/>
      <c r="O59" s="123"/>
      <c r="P59" s="123"/>
      <c r="Q59" s="123"/>
      <c r="R59" s="198">
        <f t="shared" si="6"/>
        <v>1</v>
      </c>
      <c r="S59" s="198">
        <f t="shared" si="7"/>
        <v>0</v>
      </c>
      <c r="T59" s="198">
        <f t="shared" si="8"/>
        <v>0</v>
      </c>
      <c r="U59" s="198">
        <f t="shared" si="9"/>
        <v>0.5</v>
      </c>
      <c r="V59" s="198">
        <f t="shared" si="10"/>
        <v>1.5</v>
      </c>
      <c r="W59" s="50"/>
      <c r="X59" s="50">
        <v>1</v>
      </c>
      <c r="Y59" s="50"/>
      <c r="Z59" s="50"/>
      <c r="AA59" s="50"/>
      <c r="AB59" s="50"/>
      <c r="AC59" s="49">
        <f t="shared" si="11"/>
        <v>0</v>
      </c>
      <c r="AD59" s="60"/>
      <c r="AE59" s="50">
        <v>1</v>
      </c>
      <c r="AF59" s="50"/>
      <c r="AG59" s="50"/>
      <c r="AH59" s="129">
        <f t="shared" si="12"/>
        <v>0</v>
      </c>
      <c r="AI59" s="115"/>
      <c r="AJ59" s="115">
        <v>1</v>
      </c>
      <c r="AK59" s="115"/>
      <c r="AL59" s="115"/>
      <c r="AM59" s="50"/>
      <c r="AN59" s="50" t="s">
        <v>410</v>
      </c>
      <c r="AO59" s="50"/>
      <c r="AP59" s="49">
        <f t="shared" si="58"/>
        <v>409.29999999999995</v>
      </c>
      <c r="AQ59" s="50">
        <v>298.89999999999998</v>
      </c>
      <c r="AR59" s="50"/>
      <c r="AS59" s="50">
        <v>90.3</v>
      </c>
      <c r="AT59" s="49">
        <f t="shared" si="59"/>
        <v>12.2</v>
      </c>
      <c r="AU59" s="50"/>
      <c r="AV59" s="50">
        <v>12.2</v>
      </c>
      <c r="AW59" s="50"/>
      <c r="AX59" s="50"/>
      <c r="AY59" s="50"/>
      <c r="AZ59" s="49">
        <f t="shared" si="60"/>
        <v>7.9</v>
      </c>
      <c r="BA59" s="50">
        <v>3.2</v>
      </c>
      <c r="BB59" s="50"/>
      <c r="BC59" s="50">
        <v>4.7</v>
      </c>
      <c r="BD59" s="38"/>
      <c r="BF59" s="11">
        <f t="shared" si="53"/>
        <v>409.29999999999995</v>
      </c>
      <c r="BG59" s="11">
        <f t="shared" si="54"/>
        <v>389.2</v>
      </c>
      <c r="BH59" s="11">
        <f t="shared" si="55"/>
        <v>596.4573598690514</v>
      </c>
      <c r="BI59" s="11">
        <f t="shared" si="56"/>
        <v>560.93833344494283</v>
      </c>
      <c r="BJ59" s="236">
        <f t="shared" si="16"/>
        <v>1.4572620568508465</v>
      </c>
      <c r="BK59" s="236">
        <f t="shared" si="17"/>
        <v>1.4412598495502129</v>
      </c>
      <c r="BL59" s="222">
        <f>$BL$9*$BL$405</f>
        <v>470360</v>
      </c>
      <c r="BM59" s="221"/>
      <c r="BN59" s="221"/>
      <c r="BO59" s="221">
        <f t="shared" si="18"/>
        <v>470360</v>
      </c>
      <c r="BP59" s="221">
        <f t="shared" si="57"/>
        <v>596457.35986905138</v>
      </c>
      <c r="BQ59" s="232">
        <f t="shared" si="19"/>
        <v>-126097.35986905138</v>
      </c>
    </row>
    <row r="60" spans="1:69" s="14" customFormat="1">
      <c r="A60" s="3">
        <v>11</v>
      </c>
      <c r="B60" s="12" t="s">
        <v>10</v>
      </c>
      <c r="C60" s="12"/>
      <c r="D60" s="3"/>
      <c r="E60" s="12"/>
      <c r="F60" s="12">
        <f>SUM(F49:F59)</f>
        <v>11</v>
      </c>
      <c r="G60" s="12">
        <f t="shared" ref="G60:BC60" si="61">SUM(G49:G59)</f>
        <v>0</v>
      </c>
      <c r="H60" s="12">
        <f t="shared" si="61"/>
        <v>0</v>
      </c>
      <c r="I60" s="12">
        <f t="shared" si="61"/>
        <v>5.5</v>
      </c>
      <c r="J60" s="12">
        <f t="shared" si="61"/>
        <v>0</v>
      </c>
      <c r="K60" s="12">
        <f t="shared" si="61"/>
        <v>0</v>
      </c>
      <c r="L60" s="12">
        <f t="shared" si="61"/>
        <v>0</v>
      </c>
      <c r="M60" s="12">
        <f t="shared" si="61"/>
        <v>0</v>
      </c>
      <c r="N60" s="12">
        <f t="shared" si="61"/>
        <v>0</v>
      </c>
      <c r="O60" s="12">
        <f t="shared" si="61"/>
        <v>0</v>
      </c>
      <c r="P60" s="12">
        <f t="shared" si="61"/>
        <v>0</v>
      </c>
      <c r="Q60" s="12">
        <f t="shared" si="61"/>
        <v>0</v>
      </c>
      <c r="R60" s="12">
        <f t="shared" si="61"/>
        <v>11</v>
      </c>
      <c r="S60" s="12">
        <f t="shared" si="61"/>
        <v>0</v>
      </c>
      <c r="T60" s="12">
        <f t="shared" si="61"/>
        <v>0</v>
      </c>
      <c r="U60" s="12">
        <f t="shared" si="61"/>
        <v>5.5</v>
      </c>
      <c r="V60" s="12">
        <f t="shared" si="61"/>
        <v>16.5</v>
      </c>
      <c r="W60" s="12">
        <f t="shared" si="61"/>
        <v>6</v>
      </c>
      <c r="X60" s="12">
        <f t="shared" si="61"/>
        <v>5</v>
      </c>
      <c r="Y60" s="12">
        <f t="shared" si="61"/>
        <v>0</v>
      </c>
      <c r="Z60" s="12">
        <f t="shared" si="61"/>
        <v>0</v>
      </c>
      <c r="AA60" s="12">
        <f t="shared" si="61"/>
        <v>0</v>
      </c>
      <c r="AB60" s="12">
        <f t="shared" si="61"/>
        <v>0</v>
      </c>
      <c r="AC60" s="49">
        <f t="shared" si="11"/>
        <v>0</v>
      </c>
      <c r="AD60" s="12">
        <f t="shared" si="61"/>
        <v>6</v>
      </c>
      <c r="AE60" s="12">
        <f t="shared" si="61"/>
        <v>5</v>
      </c>
      <c r="AF60" s="12">
        <f t="shared" si="61"/>
        <v>0</v>
      </c>
      <c r="AG60" s="12">
        <f t="shared" si="61"/>
        <v>0</v>
      </c>
      <c r="AH60" s="129">
        <f t="shared" si="12"/>
        <v>0</v>
      </c>
      <c r="AI60" s="12">
        <f t="shared" si="61"/>
        <v>6</v>
      </c>
      <c r="AJ60" s="12">
        <f t="shared" si="61"/>
        <v>5</v>
      </c>
      <c r="AK60" s="12">
        <f t="shared" si="61"/>
        <v>0</v>
      </c>
      <c r="AL60" s="12">
        <f t="shared" si="61"/>
        <v>0</v>
      </c>
      <c r="AM60" s="12">
        <f t="shared" si="61"/>
        <v>0</v>
      </c>
      <c r="AN60" s="12">
        <f t="shared" si="61"/>
        <v>0</v>
      </c>
      <c r="AO60" s="12">
        <f t="shared" si="61"/>
        <v>0</v>
      </c>
      <c r="AP60" s="12">
        <f t="shared" si="61"/>
        <v>5009.6000000000004</v>
      </c>
      <c r="AQ60" s="12">
        <f t="shared" si="61"/>
        <v>3440.7999999999997</v>
      </c>
      <c r="AR60" s="12">
        <f t="shared" si="61"/>
        <v>0</v>
      </c>
      <c r="AS60" s="12">
        <f t="shared" si="61"/>
        <v>1039.0999999999999</v>
      </c>
      <c r="AT60" s="12">
        <f t="shared" si="61"/>
        <v>397.7</v>
      </c>
      <c r="AU60" s="12">
        <f t="shared" si="61"/>
        <v>0</v>
      </c>
      <c r="AV60" s="12">
        <f t="shared" si="61"/>
        <v>397.7</v>
      </c>
      <c r="AW60" s="12">
        <f t="shared" si="61"/>
        <v>0</v>
      </c>
      <c r="AX60" s="12">
        <f t="shared" si="61"/>
        <v>0</v>
      </c>
      <c r="AY60" s="12">
        <f t="shared" si="61"/>
        <v>0</v>
      </c>
      <c r="AZ60" s="12">
        <f t="shared" si="61"/>
        <v>132.00000000000003</v>
      </c>
      <c r="BA60" s="12">
        <f t="shared" si="61"/>
        <v>56.600000000000009</v>
      </c>
      <c r="BB60" s="12">
        <f t="shared" si="61"/>
        <v>0</v>
      </c>
      <c r="BC60" s="12">
        <f t="shared" si="61"/>
        <v>75.40000000000002</v>
      </c>
      <c r="BD60" s="42"/>
      <c r="BF60" s="13">
        <f>SUM(BF49:BF59)</f>
        <v>5009.6000000000004</v>
      </c>
      <c r="BG60" s="13">
        <f>SUM(BG49:BG59)</f>
        <v>4479.9000000000005</v>
      </c>
      <c r="BH60" s="13">
        <f>'[1]Дмитровская ЦРБ'!$K$90</f>
        <v>7300.3</v>
      </c>
      <c r="BI60" s="13">
        <f>'[1]Дмитровская ЦРБ'!$K$11</f>
        <v>6456.7</v>
      </c>
      <c r="BJ60" s="236">
        <f t="shared" si="16"/>
        <v>1.4572620568508463</v>
      </c>
      <c r="BK60" s="236">
        <f t="shared" si="17"/>
        <v>1.4412598495502129</v>
      </c>
      <c r="BL60" s="28">
        <f t="shared" ref="BL60:BQ60" si="62">SUM(BL49:BL59)</f>
        <v>6585040</v>
      </c>
      <c r="BM60" s="28">
        <f t="shared" si="62"/>
        <v>0</v>
      </c>
      <c r="BN60" s="28">
        <f t="shared" si="62"/>
        <v>0</v>
      </c>
      <c r="BO60" s="28">
        <f t="shared" si="62"/>
        <v>6585040</v>
      </c>
      <c r="BP60" s="28">
        <f t="shared" si="62"/>
        <v>7300300.0000000009</v>
      </c>
      <c r="BQ60" s="233">
        <f t="shared" si="62"/>
        <v>-715259.99999999977</v>
      </c>
    </row>
    <row r="61" spans="1:69" ht="31.2">
      <c r="A61" s="717" t="s">
        <v>67</v>
      </c>
      <c r="B61" s="113" t="s">
        <v>68</v>
      </c>
      <c r="C61" s="98" t="s">
        <v>631</v>
      </c>
      <c r="D61" s="208">
        <v>244</v>
      </c>
      <c r="E61" s="113" t="s">
        <v>15</v>
      </c>
      <c r="F61" s="124">
        <v>1</v>
      </c>
      <c r="G61" s="124"/>
      <c r="H61" s="124"/>
      <c r="I61" s="156">
        <v>0.5</v>
      </c>
      <c r="J61" s="123"/>
      <c r="K61" s="123"/>
      <c r="L61" s="123"/>
      <c r="M61" s="123"/>
      <c r="N61" s="123"/>
      <c r="O61" s="123"/>
      <c r="P61" s="123"/>
      <c r="Q61" s="123"/>
      <c r="R61" s="198">
        <f t="shared" si="6"/>
        <v>1</v>
      </c>
      <c r="S61" s="198">
        <f t="shared" si="7"/>
        <v>0</v>
      </c>
      <c r="T61" s="198">
        <f t="shared" si="8"/>
        <v>0</v>
      </c>
      <c r="U61" s="198">
        <f t="shared" si="9"/>
        <v>0.5</v>
      </c>
      <c r="V61" s="198">
        <f t="shared" si="10"/>
        <v>1.5</v>
      </c>
      <c r="W61" s="49">
        <v>1</v>
      </c>
      <c r="X61" s="129"/>
      <c r="Y61" s="49"/>
      <c r="Z61" s="49">
        <v>0.25</v>
      </c>
      <c r="AA61" s="49"/>
      <c r="AB61" s="49"/>
      <c r="AC61" s="49">
        <f t="shared" si="11"/>
        <v>0</v>
      </c>
      <c r="AD61" s="51">
        <v>1</v>
      </c>
      <c r="AE61" s="50"/>
      <c r="AF61" s="50"/>
      <c r="AG61" s="50">
        <v>0.25</v>
      </c>
      <c r="AH61" s="218">
        <f t="shared" si="12"/>
        <v>0</v>
      </c>
      <c r="AI61" s="115">
        <v>1</v>
      </c>
      <c r="AJ61" s="115"/>
      <c r="AK61" s="115"/>
      <c r="AL61" s="115">
        <v>0</v>
      </c>
      <c r="AM61" s="50" t="s">
        <v>429</v>
      </c>
      <c r="AN61" s="50"/>
      <c r="AO61" s="50"/>
      <c r="AP61" s="49">
        <f>AQ61+AR61+AS61+AT61+AY61+AZ61</f>
        <v>342.78000000000003</v>
      </c>
      <c r="AQ61" s="49">
        <v>212.3</v>
      </c>
      <c r="AR61" s="49">
        <v>22.1</v>
      </c>
      <c r="AS61" s="49">
        <v>70.8</v>
      </c>
      <c r="AT61" s="49">
        <f>AU61+AV61+AW61+AX61</f>
        <v>32.1</v>
      </c>
      <c r="AU61" s="49"/>
      <c r="AV61" s="49">
        <v>29.3</v>
      </c>
      <c r="AW61" s="49"/>
      <c r="AX61" s="49">
        <v>2.8</v>
      </c>
      <c r="AY61" s="49"/>
      <c r="AZ61" s="49">
        <f>BA61+BB61+BC61</f>
        <v>5.48</v>
      </c>
      <c r="BA61" s="49">
        <v>3.48</v>
      </c>
      <c r="BB61" s="49"/>
      <c r="BC61" s="49">
        <v>2</v>
      </c>
      <c r="BD61" s="38"/>
      <c r="BF61" s="11">
        <f t="shared" ref="BF61:BF74" si="63">AP61</f>
        <v>342.78000000000003</v>
      </c>
      <c r="BG61" s="11">
        <f t="shared" ref="BG61:BG74" si="64">AQ61+AR61+AS61</f>
        <v>305.2</v>
      </c>
      <c r="BH61" s="95">
        <f t="shared" ref="BH61:BH74" si="65">$BH$75*(BF61/$BF$75)</f>
        <v>569.42440174811861</v>
      </c>
      <c r="BI61" s="95">
        <f t="shared" ref="BI61:BI74" si="66">$BI$75*(BG61/$BG$75)</f>
        <v>547.44966589832154</v>
      </c>
      <c r="BJ61" s="236">
        <f t="shared" si="16"/>
        <v>1.6611949406269868</v>
      </c>
      <c r="BK61" s="236">
        <f t="shared" si="17"/>
        <v>1.7937407139525607</v>
      </c>
      <c r="BL61" s="220">
        <f>$BL$9*$BL$407</f>
        <v>705540</v>
      </c>
      <c r="BM61" s="221"/>
      <c r="BN61" s="221"/>
      <c r="BO61" s="221">
        <f t="shared" si="18"/>
        <v>705540</v>
      </c>
      <c r="BP61" s="221">
        <f t="shared" ref="BP61:BP74" si="67">BH61*1000</f>
        <v>569424.40174811857</v>
      </c>
      <c r="BQ61" s="232">
        <f t="shared" si="19"/>
        <v>136115.59825188143</v>
      </c>
    </row>
    <row r="62" spans="1:69">
      <c r="A62" s="718"/>
      <c r="B62" s="113" t="s">
        <v>69</v>
      </c>
      <c r="C62" s="98" t="s">
        <v>632</v>
      </c>
      <c r="D62" s="208">
        <v>201</v>
      </c>
      <c r="E62" s="195" t="s">
        <v>21</v>
      </c>
      <c r="F62" s="124">
        <v>1</v>
      </c>
      <c r="G62" s="124"/>
      <c r="H62" s="124"/>
      <c r="I62" s="156">
        <v>0.5</v>
      </c>
      <c r="J62" s="123"/>
      <c r="K62" s="123"/>
      <c r="L62" s="123"/>
      <c r="M62" s="123"/>
      <c r="N62" s="123"/>
      <c r="O62" s="123"/>
      <c r="P62" s="123"/>
      <c r="Q62" s="123"/>
      <c r="R62" s="198">
        <f t="shared" si="6"/>
        <v>1</v>
      </c>
      <c r="S62" s="198">
        <f t="shared" si="7"/>
        <v>0</v>
      </c>
      <c r="T62" s="198">
        <f t="shared" si="8"/>
        <v>0</v>
      </c>
      <c r="U62" s="198">
        <f t="shared" si="9"/>
        <v>0.5</v>
      </c>
      <c r="V62" s="198">
        <f t="shared" si="10"/>
        <v>1.5</v>
      </c>
      <c r="W62" s="49"/>
      <c r="X62" s="129">
        <v>0.75</v>
      </c>
      <c r="Y62" s="49"/>
      <c r="Z62" s="49">
        <v>0.25</v>
      </c>
      <c r="AA62" s="49"/>
      <c r="AB62" s="49"/>
      <c r="AC62" s="204">
        <f t="shared" si="11"/>
        <v>0.25</v>
      </c>
      <c r="AD62" s="60"/>
      <c r="AE62" s="50">
        <v>0.75</v>
      </c>
      <c r="AF62" s="50"/>
      <c r="AG62" s="50">
        <v>0.25</v>
      </c>
      <c r="AH62" s="204">
        <f t="shared" si="12"/>
        <v>0.25</v>
      </c>
      <c r="AI62" s="115"/>
      <c r="AJ62" s="115">
        <v>1</v>
      </c>
      <c r="AK62" s="115"/>
      <c r="AL62" s="115">
        <v>0</v>
      </c>
      <c r="AM62" s="50"/>
      <c r="AN62" s="50" t="s">
        <v>429</v>
      </c>
      <c r="AO62" s="50"/>
      <c r="AP62" s="49">
        <f t="shared" ref="AP62:AP74" si="68">AQ62+AR62+AS62+AT62+AY62</f>
        <v>340.45</v>
      </c>
      <c r="AQ62" s="49">
        <v>168.9</v>
      </c>
      <c r="AR62" s="49">
        <v>22.1</v>
      </c>
      <c r="AS62" s="49">
        <v>57.6</v>
      </c>
      <c r="AT62" s="49">
        <f t="shared" ref="AT62:AT74" si="69">AU62+AV62+AW62+AX62</f>
        <v>91.85</v>
      </c>
      <c r="AU62" s="49"/>
      <c r="AV62" s="49">
        <v>89.05</v>
      </c>
      <c r="AW62" s="49"/>
      <c r="AX62" s="49">
        <v>2.8</v>
      </c>
      <c r="AY62" s="49"/>
      <c r="AZ62" s="49">
        <f t="shared" ref="AZ62:AZ74" si="70">BA62+BB62+BC62</f>
        <v>6.1</v>
      </c>
      <c r="BA62" s="49">
        <v>4.2</v>
      </c>
      <c r="BB62" s="49"/>
      <c r="BC62" s="49">
        <v>1.9</v>
      </c>
      <c r="BD62" s="38"/>
      <c r="BF62" s="11">
        <f t="shared" si="63"/>
        <v>340.45</v>
      </c>
      <c r="BG62" s="11">
        <f t="shared" si="64"/>
        <v>248.6</v>
      </c>
      <c r="BH62" s="95">
        <f t="shared" si="65"/>
        <v>565.55381753645759</v>
      </c>
      <c r="BI62" s="95">
        <f t="shared" si="66"/>
        <v>445.9239414886066</v>
      </c>
      <c r="BJ62" s="236">
        <f t="shared" si="16"/>
        <v>1.6611949406269866</v>
      </c>
      <c r="BK62" s="236">
        <f t="shared" si="17"/>
        <v>1.7937407139525607</v>
      </c>
      <c r="BL62" s="222">
        <f>$BL$9*$BL$405</f>
        <v>470360</v>
      </c>
      <c r="BM62" s="221"/>
      <c r="BN62" s="221"/>
      <c r="BO62" s="221">
        <f t="shared" si="18"/>
        <v>470360</v>
      </c>
      <c r="BP62" s="221">
        <f t="shared" si="67"/>
        <v>565553.81753645756</v>
      </c>
      <c r="BQ62" s="232">
        <f t="shared" si="19"/>
        <v>-95193.817536457558</v>
      </c>
    </row>
    <row r="63" spans="1:69" ht="31.2">
      <c r="A63" s="718"/>
      <c r="B63" s="113" t="s">
        <v>70</v>
      </c>
      <c r="C63" s="98" t="s">
        <v>633</v>
      </c>
      <c r="D63" s="119">
        <v>514</v>
      </c>
      <c r="E63" s="113" t="s">
        <v>71</v>
      </c>
      <c r="F63" s="124">
        <v>1</v>
      </c>
      <c r="G63" s="124"/>
      <c r="H63" s="124"/>
      <c r="I63" s="156">
        <v>0.5</v>
      </c>
      <c r="J63" s="123"/>
      <c r="K63" s="123"/>
      <c r="L63" s="123"/>
      <c r="M63" s="123"/>
      <c r="N63" s="123"/>
      <c r="O63" s="123"/>
      <c r="P63" s="123"/>
      <c r="Q63" s="123"/>
      <c r="R63" s="198">
        <f t="shared" si="6"/>
        <v>1</v>
      </c>
      <c r="S63" s="198">
        <f t="shared" si="7"/>
        <v>0</v>
      </c>
      <c r="T63" s="198">
        <f t="shared" si="8"/>
        <v>0</v>
      </c>
      <c r="U63" s="198">
        <f t="shared" si="9"/>
        <v>0.5</v>
      </c>
      <c r="V63" s="198">
        <f t="shared" si="10"/>
        <v>1.5</v>
      </c>
      <c r="W63" s="49">
        <v>1</v>
      </c>
      <c r="X63" s="129"/>
      <c r="Y63" s="49"/>
      <c r="Z63" s="49">
        <v>0.25</v>
      </c>
      <c r="AA63" s="49"/>
      <c r="AB63" s="49"/>
      <c r="AC63" s="49">
        <f t="shared" si="11"/>
        <v>0</v>
      </c>
      <c r="AD63" s="51">
        <v>1</v>
      </c>
      <c r="AE63" s="50"/>
      <c r="AF63" s="50"/>
      <c r="AG63" s="50">
        <v>0.25</v>
      </c>
      <c r="AH63" s="218">
        <f t="shared" si="12"/>
        <v>0</v>
      </c>
      <c r="AI63" s="115">
        <v>1</v>
      </c>
      <c r="AJ63" s="115"/>
      <c r="AK63" s="115"/>
      <c r="AL63" s="115">
        <v>1</v>
      </c>
      <c r="AM63" s="50" t="s">
        <v>429</v>
      </c>
      <c r="AN63" s="50"/>
      <c r="AO63" s="50"/>
      <c r="AP63" s="49">
        <f t="shared" si="68"/>
        <v>410.85</v>
      </c>
      <c r="AQ63" s="49">
        <v>252.3</v>
      </c>
      <c r="AR63" s="49">
        <v>45.8</v>
      </c>
      <c r="AS63" s="49">
        <v>90.05</v>
      </c>
      <c r="AT63" s="49">
        <f t="shared" si="69"/>
        <v>22.7</v>
      </c>
      <c r="AU63" s="49"/>
      <c r="AV63" s="49">
        <v>20.5</v>
      </c>
      <c r="AW63" s="49"/>
      <c r="AX63" s="49">
        <v>2.2000000000000002</v>
      </c>
      <c r="AY63" s="49"/>
      <c r="AZ63" s="49">
        <f t="shared" si="70"/>
        <v>6.4</v>
      </c>
      <c r="BA63" s="49">
        <v>3.5</v>
      </c>
      <c r="BB63" s="49"/>
      <c r="BC63" s="49">
        <v>2.9</v>
      </c>
      <c r="BD63" s="38"/>
      <c r="BF63" s="11">
        <f t="shared" si="63"/>
        <v>410.85</v>
      </c>
      <c r="BG63" s="11">
        <f t="shared" si="64"/>
        <v>388.15000000000003</v>
      </c>
      <c r="BH63" s="95">
        <f t="shared" si="65"/>
        <v>682.50194135659751</v>
      </c>
      <c r="BI63" s="95">
        <f t="shared" si="66"/>
        <v>696.24045812068653</v>
      </c>
      <c r="BJ63" s="236">
        <f t="shared" si="16"/>
        <v>1.6611949406269866</v>
      </c>
      <c r="BK63" s="236">
        <f t="shared" si="17"/>
        <v>1.7937407139525607</v>
      </c>
      <c r="BL63" s="220">
        <f>$BL$9*$BL$407</f>
        <v>705540</v>
      </c>
      <c r="BM63" s="221"/>
      <c r="BN63" s="221"/>
      <c r="BO63" s="221">
        <f t="shared" si="18"/>
        <v>705540</v>
      </c>
      <c r="BP63" s="221">
        <f t="shared" si="67"/>
        <v>682501.94135659747</v>
      </c>
      <c r="BQ63" s="232">
        <f t="shared" si="19"/>
        <v>23038.058643402532</v>
      </c>
    </row>
    <row r="64" spans="1:69" ht="31.2">
      <c r="A64" s="718"/>
      <c r="B64" s="113" t="s">
        <v>72</v>
      </c>
      <c r="C64" s="98" t="s">
        <v>634</v>
      </c>
      <c r="D64" s="208">
        <v>234</v>
      </c>
      <c r="E64" s="195" t="s">
        <v>21</v>
      </c>
      <c r="F64" s="124">
        <v>1</v>
      </c>
      <c r="G64" s="124"/>
      <c r="H64" s="124"/>
      <c r="I64" s="156">
        <v>0.5</v>
      </c>
      <c r="J64" s="123"/>
      <c r="K64" s="123"/>
      <c r="L64" s="123"/>
      <c r="M64" s="123"/>
      <c r="N64" s="123"/>
      <c r="O64" s="123"/>
      <c r="P64" s="123"/>
      <c r="Q64" s="123"/>
      <c r="R64" s="198">
        <f t="shared" si="6"/>
        <v>1</v>
      </c>
      <c r="S64" s="198">
        <f t="shared" si="7"/>
        <v>0</v>
      </c>
      <c r="T64" s="198">
        <f t="shared" si="8"/>
        <v>0</v>
      </c>
      <c r="U64" s="198">
        <f t="shared" si="9"/>
        <v>0.5</v>
      </c>
      <c r="V64" s="198">
        <f t="shared" si="10"/>
        <v>1.5</v>
      </c>
      <c r="W64" s="49"/>
      <c r="X64" s="129">
        <v>0.75</v>
      </c>
      <c r="Y64" s="49"/>
      <c r="Z64" s="49">
        <v>0.25</v>
      </c>
      <c r="AA64" s="49"/>
      <c r="AB64" s="49"/>
      <c r="AC64" s="204">
        <f t="shared" si="11"/>
        <v>0.25</v>
      </c>
      <c r="AD64" s="60"/>
      <c r="AE64" s="50">
        <v>0.75</v>
      </c>
      <c r="AF64" s="50"/>
      <c r="AG64" s="50">
        <v>0.25</v>
      </c>
      <c r="AH64" s="204">
        <f t="shared" si="12"/>
        <v>0.25</v>
      </c>
      <c r="AI64" s="115"/>
      <c r="AJ64" s="115">
        <v>1</v>
      </c>
      <c r="AK64" s="115"/>
      <c r="AL64" s="115">
        <v>1</v>
      </c>
      <c r="AM64" s="50"/>
      <c r="AN64" s="50" t="s">
        <v>429</v>
      </c>
      <c r="AO64" s="50"/>
      <c r="AP64" s="49">
        <f t="shared" si="68"/>
        <v>425.00000000000006</v>
      </c>
      <c r="AQ64" s="49">
        <v>188.8</v>
      </c>
      <c r="AR64" s="49">
        <v>45.8</v>
      </c>
      <c r="AS64" s="49">
        <v>70.8</v>
      </c>
      <c r="AT64" s="49">
        <f t="shared" si="69"/>
        <v>119.60000000000001</v>
      </c>
      <c r="AU64" s="49"/>
      <c r="AV64" s="49">
        <v>117.4</v>
      </c>
      <c r="AW64" s="49"/>
      <c r="AX64" s="49">
        <v>2.2000000000000002</v>
      </c>
      <c r="AY64" s="49"/>
      <c r="AZ64" s="49">
        <f t="shared" si="70"/>
        <v>4.0999999999999996</v>
      </c>
      <c r="BA64" s="49">
        <v>2.2000000000000002</v>
      </c>
      <c r="BB64" s="49"/>
      <c r="BC64" s="49">
        <v>1.9</v>
      </c>
      <c r="BD64" s="38"/>
      <c r="BF64" s="11">
        <f t="shared" si="63"/>
        <v>425.00000000000006</v>
      </c>
      <c r="BG64" s="11">
        <f t="shared" si="64"/>
        <v>305.40000000000003</v>
      </c>
      <c r="BH64" s="95">
        <f t="shared" si="65"/>
        <v>706.00784976646946</v>
      </c>
      <c r="BI64" s="95">
        <f t="shared" si="66"/>
        <v>547.80841404111209</v>
      </c>
      <c r="BJ64" s="236">
        <f t="shared" si="16"/>
        <v>1.6611949406269868</v>
      </c>
      <c r="BK64" s="236">
        <f t="shared" si="17"/>
        <v>1.7937407139525607</v>
      </c>
      <c r="BL64" s="222">
        <f>$BL$9*$BL$405</f>
        <v>470360</v>
      </c>
      <c r="BM64" s="221"/>
      <c r="BN64" s="221"/>
      <c r="BO64" s="221">
        <f t="shared" si="18"/>
        <v>470360</v>
      </c>
      <c r="BP64" s="221">
        <f t="shared" si="67"/>
        <v>706007.84976646944</v>
      </c>
      <c r="BQ64" s="232">
        <f t="shared" si="19"/>
        <v>-235647.84976646944</v>
      </c>
    </row>
    <row r="65" spans="1:69" ht="62.4">
      <c r="A65" s="718"/>
      <c r="B65" s="113" t="s">
        <v>73</v>
      </c>
      <c r="C65" s="98" t="s">
        <v>635</v>
      </c>
      <c r="D65" s="208">
        <v>238</v>
      </c>
      <c r="E65" s="113" t="s">
        <v>15</v>
      </c>
      <c r="F65" s="124">
        <v>1</v>
      </c>
      <c r="G65" s="124"/>
      <c r="H65" s="124"/>
      <c r="I65" s="156">
        <v>0.5</v>
      </c>
      <c r="J65" s="123"/>
      <c r="K65" s="123"/>
      <c r="L65" s="123"/>
      <c r="M65" s="123"/>
      <c r="N65" s="123"/>
      <c r="O65" s="123"/>
      <c r="P65" s="123"/>
      <c r="Q65" s="123"/>
      <c r="R65" s="198">
        <f t="shared" si="6"/>
        <v>1</v>
      </c>
      <c r="S65" s="198">
        <f t="shared" si="7"/>
        <v>0</v>
      </c>
      <c r="T65" s="198">
        <f t="shared" si="8"/>
        <v>0</v>
      </c>
      <c r="U65" s="198">
        <f t="shared" si="9"/>
        <v>0.5</v>
      </c>
      <c r="V65" s="198">
        <f t="shared" si="10"/>
        <v>1.5</v>
      </c>
      <c r="W65" s="49">
        <v>1</v>
      </c>
      <c r="X65" s="129"/>
      <c r="Y65" s="49"/>
      <c r="Z65" s="49">
        <v>0.25</v>
      </c>
      <c r="AA65" s="49"/>
      <c r="AB65" s="49"/>
      <c r="AC65" s="49">
        <f t="shared" si="11"/>
        <v>0</v>
      </c>
      <c r="AD65" s="51">
        <v>1</v>
      </c>
      <c r="AE65" s="50"/>
      <c r="AF65" s="50"/>
      <c r="AG65" s="50">
        <v>0.25</v>
      </c>
      <c r="AH65" s="218">
        <f t="shared" si="12"/>
        <v>0</v>
      </c>
      <c r="AI65" s="115">
        <v>1</v>
      </c>
      <c r="AJ65" s="115"/>
      <c r="AK65" s="115"/>
      <c r="AL65" s="115">
        <v>1</v>
      </c>
      <c r="AM65" s="50" t="s">
        <v>429</v>
      </c>
      <c r="AN65" s="50"/>
      <c r="AO65" s="50"/>
      <c r="AP65" s="49">
        <f t="shared" si="68"/>
        <v>455.5</v>
      </c>
      <c r="AQ65" s="49">
        <v>244.5</v>
      </c>
      <c r="AR65" s="49">
        <v>45.8</v>
      </c>
      <c r="AS65" s="49">
        <v>87.6</v>
      </c>
      <c r="AT65" s="49">
        <f t="shared" si="69"/>
        <v>77.600000000000009</v>
      </c>
      <c r="AU65" s="49"/>
      <c r="AV65" s="49">
        <v>75.400000000000006</v>
      </c>
      <c r="AW65" s="49"/>
      <c r="AX65" s="49">
        <v>2.2000000000000002</v>
      </c>
      <c r="AY65" s="49"/>
      <c r="AZ65" s="49">
        <f t="shared" si="70"/>
        <v>8</v>
      </c>
      <c r="BA65" s="49">
        <v>3.8</v>
      </c>
      <c r="BB65" s="49"/>
      <c r="BC65" s="49">
        <v>4.2</v>
      </c>
      <c r="BD65" s="38"/>
      <c r="BF65" s="11">
        <f t="shared" si="63"/>
        <v>455.5</v>
      </c>
      <c r="BG65" s="11">
        <f t="shared" si="64"/>
        <v>377.9</v>
      </c>
      <c r="BH65" s="95">
        <f t="shared" si="65"/>
        <v>756.67429545559241</v>
      </c>
      <c r="BI65" s="95">
        <f t="shared" si="66"/>
        <v>677.85461580267258</v>
      </c>
      <c r="BJ65" s="236">
        <f t="shared" si="16"/>
        <v>1.6611949406269866</v>
      </c>
      <c r="BK65" s="236">
        <f t="shared" si="17"/>
        <v>1.7937407139525605</v>
      </c>
      <c r="BL65" s="220">
        <f>$BL$9*$BL$407</f>
        <v>705540</v>
      </c>
      <c r="BM65" s="221"/>
      <c r="BN65" s="221"/>
      <c r="BO65" s="221">
        <f t="shared" si="18"/>
        <v>705540</v>
      </c>
      <c r="BP65" s="221">
        <f t="shared" si="67"/>
        <v>756674.29545559245</v>
      </c>
      <c r="BQ65" s="232">
        <f t="shared" si="19"/>
        <v>-51134.295455592452</v>
      </c>
    </row>
    <row r="66" spans="1:69" ht="31.2">
      <c r="A66" s="718"/>
      <c r="B66" s="113" t="s">
        <v>74</v>
      </c>
      <c r="C66" s="98" t="s">
        <v>636</v>
      </c>
      <c r="D66" s="208">
        <v>237</v>
      </c>
      <c r="E66" s="113" t="s">
        <v>15</v>
      </c>
      <c r="F66" s="124">
        <v>1</v>
      </c>
      <c r="G66" s="124"/>
      <c r="H66" s="124"/>
      <c r="I66" s="156">
        <v>0.5</v>
      </c>
      <c r="J66" s="123"/>
      <c r="K66" s="123"/>
      <c r="L66" s="123"/>
      <c r="M66" s="123"/>
      <c r="N66" s="123"/>
      <c r="O66" s="123"/>
      <c r="P66" s="123"/>
      <c r="Q66" s="123"/>
      <c r="R66" s="198">
        <f t="shared" si="6"/>
        <v>1</v>
      </c>
      <c r="S66" s="198">
        <f t="shared" si="7"/>
        <v>0</v>
      </c>
      <c r="T66" s="198">
        <f t="shared" si="8"/>
        <v>0</v>
      </c>
      <c r="U66" s="198">
        <f t="shared" si="9"/>
        <v>0.5</v>
      </c>
      <c r="V66" s="198">
        <f t="shared" si="10"/>
        <v>1.5</v>
      </c>
      <c r="W66" s="49">
        <v>1</v>
      </c>
      <c r="X66" s="129"/>
      <c r="Y66" s="49"/>
      <c r="Z66" s="49">
        <v>0.25</v>
      </c>
      <c r="AA66" s="49"/>
      <c r="AB66" s="49"/>
      <c r="AC66" s="49">
        <f t="shared" si="11"/>
        <v>0</v>
      </c>
      <c r="AD66" s="51">
        <v>1</v>
      </c>
      <c r="AE66" s="50"/>
      <c r="AF66" s="50"/>
      <c r="AG66" s="50">
        <v>0.25</v>
      </c>
      <c r="AH66" s="218">
        <f t="shared" si="12"/>
        <v>0</v>
      </c>
      <c r="AI66" s="115">
        <v>1</v>
      </c>
      <c r="AJ66" s="115"/>
      <c r="AK66" s="115"/>
      <c r="AL66" s="115">
        <v>0</v>
      </c>
      <c r="AM66" s="50" t="s">
        <v>429</v>
      </c>
      <c r="AN66" s="50"/>
      <c r="AO66" s="50"/>
      <c r="AP66" s="49">
        <f t="shared" si="68"/>
        <v>458.40999999999997</v>
      </c>
      <c r="AQ66" s="49">
        <v>212.2</v>
      </c>
      <c r="AR66" s="49">
        <v>22.1</v>
      </c>
      <c r="AS66" s="49">
        <v>70.8</v>
      </c>
      <c r="AT66" s="49">
        <f t="shared" si="69"/>
        <v>153.31</v>
      </c>
      <c r="AU66" s="49"/>
      <c r="AV66" s="49">
        <v>151.11000000000001</v>
      </c>
      <c r="AW66" s="49"/>
      <c r="AX66" s="49">
        <v>2.2000000000000002</v>
      </c>
      <c r="AY66" s="49"/>
      <c r="AZ66" s="49">
        <f t="shared" si="70"/>
        <v>5.51</v>
      </c>
      <c r="BA66" s="49">
        <v>3.8</v>
      </c>
      <c r="BB66" s="49"/>
      <c r="BC66" s="49">
        <v>1.71</v>
      </c>
      <c r="BD66" s="38"/>
      <c r="BF66" s="11">
        <f t="shared" si="63"/>
        <v>458.40999999999997</v>
      </c>
      <c r="BG66" s="11">
        <f t="shared" si="64"/>
        <v>305.09999999999997</v>
      </c>
      <c r="BH66" s="95">
        <f t="shared" si="65"/>
        <v>761.50837273281684</v>
      </c>
      <c r="BI66" s="95">
        <f t="shared" si="66"/>
        <v>547.27029182692627</v>
      </c>
      <c r="BJ66" s="236">
        <f t="shared" si="16"/>
        <v>1.6611949406269866</v>
      </c>
      <c r="BK66" s="236">
        <f t="shared" si="17"/>
        <v>1.793740713952561</v>
      </c>
      <c r="BL66" s="220">
        <f>$BL$9*$BL$407</f>
        <v>705540</v>
      </c>
      <c r="BM66" s="221"/>
      <c r="BN66" s="221"/>
      <c r="BO66" s="221">
        <f t="shared" si="18"/>
        <v>705540</v>
      </c>
      <c r="BP66" s="221">
        <f t="shared" si="67"/>
        <v>761508.37273281685</v>
      </c>
      <c r="BQ66" s="232">
        <f t="shared" si="19"/>
        <v>-55968.372732816846</v>
      </c>
    </row>
    <row r="67" spans="1:69" ht="31.2">
      <c r="A67" s="718"/>
      <c r="B67" s="113" t="s">
        <v>75</v>
      </c>
      <c r="C67" s="98" t="s">
        <v>637</v>
      </c>
      <c r="D67" s="208">
        <v>231</v>
      </c>
      <c r="E67" s="113" t="s">
        <v>15</v>
      </c>
      <c r="F67" s="124">
        <v>1</v>
      </c>
      <c r="G67" s="124"/>
      <c r="H67" s="124"/>
      <c r="I67" s="156">
        <v>0.5</v>
      </c>
      <c r="J67" s="123"/>
      <c r="K67" s="123"/>
      <c r="L67" s="123"/>
      <c r="M67" s="123"/>
      <c r="N67" s="123"/>
      <c r="O67" s="123"/>
      <c r="P67" s="123"/>
      <c r="Q67" s="123"/>
      <c r="R67" s="198">
        <f t="shared" si="6"/>
        <v>1</v>
      </c>
      <c r="S67" s="198">
        <f t="shared" si="7"/>
        <v>0</v>
      </c>
      <c r="T67" s="198">
        <f t="shared" si="8"/>
        <v>0</v>
      </c>
      <c r="U67" s="198">
        <f t="shared" si="9"/>
        <v>0.5</v>
      </c>
      <c r="V67" s="198">
        <f t="shared" si="10"/>
        <v>1.5</v>
      </c>
      <c r="W67" s="49">
        <v>1</v>
      </c>
      <c r="X67" s="129"/>
      <c r="Y67" s="49"/>
      <c r="Z67" s="49">
        <v>0.25</v>
      </c>
      <c r="AA67" s="49">
        <v>0.25</v>
      </c>
      <c r="AB67" s="49"/>
      <c r="AC67" s="49">
        <f t="shared" si="11"/>
        <v>0</v>
      </c>
      <c r="AD67" s="51">
        <v>1</v>
      </c>
      <c r="AE67" s="50"/>
      <c r="AF67" s="50"/>
      <c r="AG67" s="50">
        <v>0.5</v>
      </c>
      <c r="AH67" s="218">
        <f t="shared" si="12"/>
        <v>0</v>
      </c>
      <c r="AI67" s="115">
        <v>1</v>
      </c>
      <c r="AJ67" s="115"/>
      <c r="AK67" s="115"/>
      <c r="AL67" s="115">
        <v>0</v>
      </c>
      <c r="AM67" s="50" t="s">
        <v>429</v>
      </c>
      <c r="AN67" s="50"/>
      <c r="AO67" s="50"/>
      <c r="AP67" s="49">
        <f t="shared" si="68"/>
        <v>333.40000000000003</v>
      </c>
      <c r="AQ67" s="49">
        <v>201.5</v>
      </c>
      <c r="AR67" s="49">
        <v>44.3</v>
      </c>
      <c r="AS67" s="49">
        <v>60.8</v>
      </c>
      <c r="AT67" s="49">
        <f t="shared" si="69"/>
        <v>26.8</v>
      </c>
      <c r="AU67" s="49"/>
      <c r="AV67" s="49">
        <v>24.6</v>
      </c>
      <c r="AW67" s="49"/>
      <c r="AX67" s="49">
        <v>2.2000000000000002</v>
      </c>
      <c r="AY67" s="49"/>
      <c r="AZ67" s="49">
        <f t="shared" si="70"/>
        <v>4.76</v>
      </c>
      <c r="BA67" s="49">
        <v>2.46</v>
      </c>
      <c r="BB67" s="49"/>
      <c r="BC67" s="49">
        <v>2.2999999999999998</v>
      </c>
      <c r="BD67" s="38"/>
      <c r="BF67" s="11">
        <f t="shared" si="63"/>
        <v>333.40000000000003</v>
      </c>
      <c r="BG67" s="11">
        <f t="shared" si="64"/>
        <v>306.60000000000002</v>
      </c>
      <c r="BH67" s="95">
        <f t="shared" si="65"/>
        <v>553.84239320503741</v>
      </c>
      <c r="BI67" s="95">
        <f t="shared" si="66"/>
        <v>549.96090289785525</v>
      </c>
      <c r="BJ67" s="236">
        <f t="shared" si="16"/>
        <v>1.6611949406269866</v>
      </c>
      <c r="BK67" s="236">
        <f t="shared" si="17"/>
        <v>1.793740713952561</v>
      </c>
      <c r="BL67" s="220">
        <f>$BL$9*$BL$407</f>
        <v>705540</v>
      </c>
      <c r="BM67" s="221"/>
      <c r="BN67" s="221"/>
      <c r="BO67" s="221">
        <f t="shared" si="18"/>
        <v>705540</v>
      </c>
      <c r="BP67" s="221">
        <f t="shared" si="67"/>
        <v>553842.39320503746</v>
      </c>
      <c r="BQ67" s="232">
        <f t="shared" si="19"/>
        <v>151697.60679496254</v>
      </c>
    </row>
    <row r="68" spans="1:69" ht="31.2">
      <c r="A68" s="718"/>
      <c r="B68" s="113" t="s">
        <v>357</v>
      </c>
      <c r="C68" s="98" t="s">
        <v>638</v>
      </c>
      <c r="D68" s="119">
        <v>342</v>
      </c>
      <c r="E68" s="113" t="s">
        <v>15</v>
      </c>
      <c r="F68" s="124">
        <v>1</v>
      </c>
      <c r="G68" s="124"/>
      <c r="H68" s="124"/>
      <c r="I68" s="156">
        <v>0.5</v>
      </c>
      <c r="J68" s="123"/>
      <c r="K68" s="123"/>
      <c r="L68" s="123"/>
      <c r="M68" s="123"/>
      <c r="N68" s="123"/>
      <c r="O68" s="123"/>
      <c r="P68" s="123"/>
      <c r="Q68" s="123"/>
      <c r="R68" s="198">
        <f t="shared" si="6"/>
        <v>1</v>
      </c>
      <c r="S68" s="198">
        <f t="shared" si="7"/>
        <v>0</v>
      </c>
      <c r="T68" s="198">
        <f t="shared" si="8"/>
        <v>0</v>
      </c>
      <c r="U68" s="198">
        <f t="shared" si="9"/>
        <v>0.5</v>
      </c>
      <c r="V68" s="198">
        <f t="shared" si="10"/>
        <v>1.5</v>
      </c>
      <c r="W68" s="49">
        <v>1</v>
      </c>
      <c r="X68" s="129"/>
      <c r="Y68" s="49"/>
      <c r="Z68" s="49">
        <v>0.25</v>
      </c>
      <c r="AA68" s="49"/>
      <c r="AB68" s="49"/>
      <c r="AC68" s="49">
        <f t="shared" si="11"/>
        <v>0</v>
      </c>
      <c r="AD68" s="51">
        <v>1</v>
      </c>
      <c r="AE68" s="50"/>
      <c r="AF68" s="50"/>
      <c r="AG68" s="50">
        <v>0.25</v>
      </c>
      <c r="AH68" s="218">
        <f t="shared" si="12"/>
        <v>0</v>
      </c>
      <c r="AI68" s="115">
        <v>1</v>
      </c>
      <c r="AJ68" s="115"/>
      <c r="AK68" s="115"/>
      <c r="AL68" s="115">
        <v>1</v>
      </c>
      <c r="AM68" s="50" t="s">
        <v>429</v>
      </c>
      <c r="AN68" s="50"/>
      <c r="AO68" s="50"/>
      <c r="AP68" s="49">
        <f t="shared" si="68"/>
        <v>435.6</v>
      </c>
      <c r="AQ68" s="49">
        <v>231.5</v>
      </c>
      <c r="AR68" s="49">
        <v>45.1</v>
      </c>
      <c r="AS68" s="49">
        <v>83.4</v>
      </c>
      <c r="AT68" s="49">
        <f t="shared" si="69"/>
        <v>75.600000000000009</v>
      </c>
      <c r="AU68" s="49"/>
      <c r="AV68" s="49">
        <v>73.400000000000006</v>
      </c>
      <c r="AW68" s="49"/>
      <c r="AX68" s="49">
        <v>2.2000000000000002</v>
      </c>
      <c r="AY68" s="49"/>
      <c r="AZ68" s="49">
        <f t="shared" si="70"/>
        <v>5.3000000000000007</v>
      </c>
      <c r="BA68" s="49">
        <v>3.2</v>
      </c>
      <c r="BB68" s="49"/>
      <c r="BC68" s="49">
        <v>2.1</v>
      </c>
      <c r="BD68" s="38"/>
      <c r="BF68" s="11">
        <f t="shared" si="63"/>
        <v>435.6</v>
      </c>
      <c r="BG68" s="11">
        <f t="shared" si="64"/>
        <v>360</v>
      </c>
      <c r="BH68" s="95">
        <f t="shared" si="65"/>
        <v>723.61651613711535</v>
      </c>
      <c r="BI68" s="95">
        <f t="shared" si="66"/>
        <v>645.74665702292191</v>
      </c>
      <c r="BJ68" s="236">
        <f t="shared" si="16"/>
        <v>1.6611949406269866</v>
      </c>
      <c r="BK68" s="236">
        <f t="shared" si="17"/>
        <v>1.793740713952561</v>
      </c>
      <c r="BL68" s="220">
        <f>$BL$9*$BL$407</f>
        <v>705540</v>
      </c>
      <c r="BM68" s="221"/>
      <c r="BN68" s="221"/>
      <c r="BO68" s="221">
        <f t="shared" si="18"/>
        <v>705540</v>
      </c>
      <c r="BP68" s="221">
        <f t="shared" si="67"/>
        <v>723616.51613711531</v>
      </c>
      <c r="BQ68" s="232">
        <f t="shared" si="19"/>
        <v>-18076.516137115308</v>
      </c>
    </row>
    <row r="69" spans="1:69" ht="31.2">
      <c r="A69" s="718"/>
      <c r="B69" s="113" t="s">
        <v>76</v>
      </c>
      <c r="C69" s="98" t="s">
        <v>639</v>
      </c>
      <c r="D69" s="208">
        <v>185</v>
      </c>
      <c r="E69" s="195" t="s">
        <v>21</v>
      </c>
      <c r="F69" s="124">
        <v>1</v>
      </c>
      <c r="G69" s="124"/>
      <c r="H69" s="124"/>
      <c r="I69" s="156">
        <v>0.5</v>
      </c>
      <c r="J69" s="123"/>
      <c r="K69" s="123"/>
      <c r="L69" s="123"/>
      <c r="M69" s="123"/>
      <c r="N69" s="123"/>
      <c r="O69" s="123"/>
      <c r="P69" s="123"/>
      <c r="Q69" s="123"/>
      <c r="R69" s="198">
        <f t="shared" si="6"/>
        <v>1</v>
      </c>
      <c r="S69" s="198">
        <f t="shared" si="7"/>
        <v>0</v>
      </c>
      <c r="T69" s="198">
        <f t="shared" si="8"/>
        <v>0</v>
      </c>
      <c r="U69" s="198">
        <f t="shared" si="9"/>
        <v>0.5</v>
      </c>
      <c r="V69" s="198">
        <f t="shared" si="10"/>
        <v>1.5</v>
      </c>
      <c r="W69" s="49"/>
      <c r="X69" s="129">
        <v>0.5</v>
      </c>
      <c r="Y69" s="49"/>
      <c r="Z69" s="49">
        <v>0.25</v>
      </c>
      <c r="AA69" s="49"/>
      <c r="AB69" s="49"/>
      <c r="AC69" s="204">
        <f t="shared" si="11"/>
        <v>0.5</v>
      </c>
      <c r="AD69" s="60"/>
      <c r="AE69" s="50">
        <v>0.5</v>
      </c>
      <c r="AF69" s="50"/>
      <c r="AG69" s="50">
        <v>0.25</v>
      </c>
      <c r="AH69" s="204">
        <f t="shared" si="12"/>
        <v>0.5</v>
      </c>
      <c r="AI69" s="115">
        <v>1</v>
      </c>
      <c r="AJ69" s="115"/>
      <c r="AK69" s="115"/>
      <c r="AL69" s="115">
        <v>1</v>
      </c>
      <c r="AM69" s="50"/>
      <c r="AN69" s="50" t="s">
        <v>429</v>
      </c>
      <c r="AO69" s="50"/>
      <c r="AP69" s="49">
        <f t="shared" si="68"/>
        <v>352.36</v>
      </c>
      <c r="AQ69" s="49">
        <v>141.69999999999999</v>
      </c>
      <c r="AR69" s="49">
        <v>50.8</v>
      </c>
      <c r="AS69" s="49">
        <v>58.16</v>
      </c>
      <c r="AT69" s="49">
        <f t="shared" si="69"/>
        <v>101.7</v>
      </c>
      <c r="AU69" s="49"/>
      <c r="AV69" s="49">
        <v>99.5</v>
      </c>
      <c r="AW69" s="49"/>
      <c r="AX69" s="49">
        <v>2.2000000000000002</v>
      </c>
      <c r="AY69" s="49"/>
      <c r="AZ69" s="49">
        <f t="shared" si="70"/>
        <v>5.2</v>
      </c>
      <c r="BA69" s="49">
        <v>2.1</v>
      </c>
      <c r="BB69" s="49"/>
      <c r="BC69" s="49">
        <v>3.1</v>
      </c>
      <c r="BD69" s="38"/>
      <c r="BF69" s="11">
        <f t="shared" si="63"/>
        <v>352.36</v>
      </c>
      <c r="BG69" s="11">
        <f t="shared" si="64"/>
        <v>250.66</v>
      </c>
      <c r="BH69" s="95">
        <f t="shared" si="65"/>
        <v>585.33864927932507</v>
      </c>
      <c r="BI69" s="95">
        <f t="shared" si="66"/>
        <v>449.61904735934888</v>
      </c>
      <c r="BJ69" s="236">
        <f t="shared" si="16"/>
        <v>1.6611949406269868</v>
      </c>
      <c r="BK69" s="236">
        <f t="shared" si="17"/>
        <v>1.7937407139525607</v>
      </c>
      <c r="BL69" s="222">
        <f>$BL$9*$BL$405</f>
        <v>470360</v>
      </c>
      <c r="BM69" s="221"/>
      <c r="BN69" s="221"/>
      <c r="BO69" s="221">
        <f t="shared" si="18"/>
        <v>470360</v>
      </c>
      <c r="BP69" s="221">
        <f t="shared" si="67"/>
        <v>585338.64927932504</v>
      </c>
      <c r="BQ69" s="232">
        <f t="shared" si="19"/>
        <v>-114978.64927932504</v>
      </c>
    </row>
    <row r="70" spans="1:69">
      <c r="A70" s="718"/>
      <c r="B70" s="113" t="s">
        <v>77</v>
      </c>
      <c r="C70" s="98" t="s">
        <v>640</v>
      </c>
      <c r="D70" s="208">
        <v>224</v>
      </c>
      <c r="E70" s="195" t="s">
        <v>21</v>
      </c>
      <c r="F70" s="124">
        <v>1</v>
      </c>
      <c r="G70" s="124"/>
      <c r="H70" s="124"/>
      <c r="I70" s="156">
        <v>0.5</v>
      </c>
      <c r="J70" s="123"/>
      <c r="K70" s="123"/>
      <c r="L70" s="123"/>
      <c r="M70" s="123"/>
      <c r="N70" s="123"/>
      <c r="O70" s="123"/>
      <c r="P70" s="123"/>
      <c r="Q70" s="123"/>
      <c r="R70" s="198">
        <f t="shared" ref="R70:R128" si="71">F70+J70+N70</f>
        <v>1</v>
      </c>
      <c r="S70" s="198">
        <f t="shared" ref="S70:S128" si="72">G70+K70+O70</f>
        <v>0</v>
      </c>
      <c r="T70" s="198">
        <f t="shared" ref="T70:T128" si="73">H70+L70+P70</f>
        <v>0</v>
      </c>
      <c r="U70" s="198">
        <f t="shared" ref="U70:U128" si="74">I70+M70+Q70</f>
        <v>0.5</v>
      </c>
      <c r="V70" s="198">
        <f t="shared" ref="V70:V128" si="75">SUM(R70:U70)</f>
        <v>1.5</v>
      </c>
      <c r="W70" s="49"/>
      <c r="X70" s="129">
        <v>0.75</v>
      </c>
      <c r="Y70" s="49"/>
      <c r="Z70" s="49">
        <v>0.25</v>
      </c>
      <c r="AA70" s="49"/>
      <c r="AB70" s="49"/>
      <c r="AC70" s="204">
        <f t="shared" si="11"/>
        <v>0.25</v>
      </c>
      <c r="AD70" s="60"/>
      <c r="AE70" s="50">
        <v>0.75</v>
      </c>
      <c r="AF70" s="50"/>
      <c r="AG70" s="50">
        <v>0.25</v>
      </c>
      <c r="AH70" s="204">
        <f t="shared" si="12"/>
        <v>0.25</v>
      </c>
      <c r="AI70" s="115"/>
      <c r="AJ70" s="115">
        <v>1</v>
      </c>
      <c r="AK70" s="115"/>
      <c r="AL70" s="115">
        <v>0</v>
      </c>
      <c r="AM70" s="50"/>
      <c r="AN70" s="50" t="s">
        <v>429</v>
      </c>
      <c r="AO70" s="50"/>
      <c r="AP70" s="49">
        <f t="shared" si="68"/>
        <v>359.5</v>
      </c>
      <c r="AQ70" s="49">
        <v>188.8</v>
      </c>
      <c r="AR70" s="49">
        <v>27.2</v>
      </c>
      <c r="AS70" s="49">
        <v>65.2</v>
      </c>
      <c r="AT70" s="49">
        <f t="shared" si="69"/>
        <v>78.3</v>
      </c>
      <c r="AU70" s="49"/>
      <c r="AV70" s="49">
        <v>76.099999999999994</v>
      </c>
      <c r="AW70" s="49"/>
      <c r="AX70" s="49">
        <v>2.2000000000000002</v>
      </c>
      <c r="AY70" s="49"/>
      <c r="AZ70" s="49">
        <f t="shared" si="70"/>
        <v>5.6999999999999993</v>
      </c>
      <c r="BA70" s="49">
        <v>3.8</v>
      </c>
      <c r="BB70" s="49"/>
      <c r="BC70" s="49">
        <v>1.9</v>
      </c>
      <c r="BD70" s="38"/>
      <c r="BF70" s="11">
        <f t="shared" si="63"/>
        <v>359.5</v>
      </c>
      <c r="BG70" s="11">
        <f t="shared" si="64"/>
        <v>281.2</v>
      </c>
      <c r="BH70" s="95">
        <f t="shared" si="65"/>
        <v>597.19958115540169</v>
      </c>
      <c r="BI70" s="95">
        <f t="shared" si="66"/>
        <v>504.39988876346001</v>
      </c>
      <c r="BJ70" s="236">
        <f t="shared" si="16"/>
        <v>1.6611949406269866</v>
      </c>
      <c r="BK70" s="236">
        <f t="shared" si="17"/>
        <v>1.7937407139525605</v>
      </c>
      <c r="BL70" s="222">
        <f>$BL$9*$BL$405</f>
        <v>470360</v>
      </c>
      <c r="BM70" s="221"/>
      <c r="BN70" s="221"/>
      <c r="BO70" s="221">
        <f t="shared" si="18"/>
        <v>470360</v>
      </c>
      <c r="BP70" s="221">
        <f t="shared" si="67"/>
        <v>597199.58115540165</v>
      </c>
      <c r="BQ70" s="232">
        <f t="shared" si="19"/>
        <v>-126839.58115540165</v>
      </c>
    </row>
    <row r="71" spans="1:69" ht="31.2">
      <c r="A71" s="718"/>
      <c r="B71" s="113" t="s">
        <v>78</v>
      </c>
      <c r="C71" s="98" t="s">
        <v>641</v>
      </c>
      <c r="D71" s="121">
        <v>419</v>
      </c>
      <c r="E71" s="113" t="s">
        <v>15</v>
      </c>
      <c r="F71" s="124">
        <v>1</v>
      </c>
      <c r="G71" s="124"/>
      <c r="H71" s="124"/>
      <c r="I71" s="156">
        <v>0.5</v>
      </c>
      <c r="J71" s="123"/>
      <c r="K71" s="123"/>
      <c r="L71" s="123"/>
      <c r="M71" s="123"/>
      <c r="N71" s="123"/>
      <c r="O71" s="123"/>
      <c r="P71" s="123"/>
      <c r="Q71" s="123"/>
      <c r="R71" s="198">
        <f t="shared" si="71"/>
        <v>1</v>
      </c>
      <c r="S71" s="198">
        <f t="shared" si="72"/>
        <v>0</v>
      </c>
      <c r="T71" s="198">
        <f t="shared" si="73"/>
        <v>0</v>
      </c>
      <c r="U71" s="198">
        <f t="shared" si="74"/>
        <v>0.5</v>
      </c>
      <c r="V71" s="198">
        <f t="shared" si="75"/>
        <v>1.5</v>
      </c>
      <c r="W71" s="49">
        <v>1</v>
      </c>
      <c r="X71" s="129"/>
      <c r="Y71" s="49"/>
      <c r="Z71" s="49">
        <v>0.25</v>
      </c>
      <c r="AA71" s="49"/>
      <c r="AB71" s="49"/>
      <c r="AC71" s="49">
        <f t="shared" si="11"/>
        <v>0</v>
      </c>
      <c r="AD71" s="51">
        <v>1</v>
      </c>
      <c r="AE71" s="50"/>
      <c r="AF71" s="50"/>
      <c r="AG71" s="50">
        <v>0.25</v>
      </c>
      <c r="AH71" s="218">
        <f t="shared" si="12"/>
        <v>0</v>
      </c>
      <c r="AI71" s="115">
        <v>1</v>
      </c>
      <c r="AJ71" s="115"/>
      <c r="AK71" s="115"/>
      <c r="AL71" s="115">
        <v>1</v>
      </c>
      <c r="AM71" s="50" t="s">
        <v>429</v>
      </c>
      <c r="AN71" s="50"/>
      <c r="AO71" s="50"/>
      <c r="AP71" s="49">
        <f t="shared" si="68"/>
        <v>467.29999999999995</v>
      </c>
      <c r="AQ71" s="49">
        <v>267.3</v>
      </c>
      <c r="AR71" s="49">
        <v>45.5</v>
      </c>
      <c r="AS71" s="49">
        <v>95.1</v>
      </c>
      <c r="AT71" s="49">
        <f t="shared" si="69"/>
        <v>59.400000000000006</v>
      </c>
      <c r="AU71" s="49"/>
      <c r="AV71" s="49">
        <v>57.2</v>
      </c>
      <c r="AW71" s="49"/>
      <c r="AX71" s="49">
        <v>2.2000000000000002</v>
      </c>
      <c r="AY71" s="49"/>
      <c r="AZ71" s="49">
        <f t="shared" si="70"/>
        <v>9.4</v>
      </c>
      <c r="BA71" s="49">
        <v>5.4</v>
      </c>
      <c r="BB71" s="49"/>
      <c r="BC71" s="49">
        <v>4</v>
      </c>
      <c r="BD71" s="38"/>
      <c r="BF71" s="11">
        <f t="shared" si="63"/>
        <v>467.29999999999995</v>
      </c>
      <c r="BG71" s="11">
        <f t="shared" si="64"/>
        <v>407.9</v>
      </c>
      <c r="BH71" s="95">
        <f t="shared" si="65"/>
        <v>776.27639575499074</v>
      </c>
      <c r="BI71" s="95">
        <f t="shared" si="66"/>
        <v>731.66683722124947</v>
      </c>
      <c r="BJ71" s="236">
        <f t="shared" si="16"/>
        <v>1.6611949406269866</v>
      </c>
      <c r="BK71" s="236">
        <f t="shared" si="17"/>
        <v>1.7937407139525607</v>
      </c>
      <c r="BL71" s="220">
        <f>$BL$9*$BL$407</f>
        <v>705540</v>
      </c>
      <c r="BM71" s="221"/>
      <c r="BN71" s="221"/>
      <c r="BO71" s="221">
        <f t="shared" si="18"/>
        <v>705540</v>
      </c>
      <c r="BP71" s="221">
        <f t="shared" si="67"/>
        <v>776276.39575499075</v>
      </c>
      <c r="BQ71" s="232">
        <f t="shared" si="19"/>
        <v>-70736.39575499075</v>
      </c>
    </row>
    <row r="72" spans="1:69" ht="31.2">
      <c r="A72" s="718"/>
      <c r="B72" s="113" t="s">
        <v>79</v>
      </c>
      <c r="C72" s="98" t="s">
        <v>642</v>
      </c>
      <c r="D72" s="208">
        <v>213</v>
      </c>
      <c r="E72" s="113" t="s">
        <v>18</v>
      </c>
      <c r="F72" s="124">
        <v>1</v>
      </c>
      <c r="G72" s="124"/>
      <c r="H72" s="124"/>
      <c r="I72" s="156">
        <v>0.5</v>
      </c>
      <c r="J72" s="123"/>
      <c r="K72" s="123"/>
      <c r="L72" s="123"/>
      <c r="M72" s="123"/>
      <c r="N72" s="123"/>
      <c r="O72" s="123"/>
      <c r="P72" s="123"/>
      <c r="Q72" s="123"/>
      <c r="R72" s="198">
        <f t="shared" si="71"/>
        <v>1</v>
      </c>
      <c r="S72" s="198">
        <f t="shared" si="72"/>
        <v>0</v>
      </c>
      <c r="T72" s="198">
        <f t="shared" si="73"/>
        <v>0</v>
      </c>
      <c r="U72" s="198">
        <f t="shared" si="74"/>
        <v>0.5</v>
      </c>
      <c r="V72" s="198">
        <f t="shared" si="75"/>
        <v>1.5</v>
      </c>
      <c r="W72" s="49"/>
      <c r="X72" s="129">
        <v>0.75</v>
      </c>
      <c r="Y72" s="49"/>
      <c r="Z72" s="49">
        <v>0.25</v>
      </c>
      <c r="AA72" s="49"/>
      <c r="AB72" s="49"/>
      <c r="AC72" s="204">
        <f t="shared" si="11"/>
        <v>0.25</v>
      </c>
      <c r="AD72" s="60"/>
      <c r="AE72" s="50">
        <v>0.75</v>
      </c>
      <c r="AF72" s="50"/>
      <c r="AG72" s="50">
        <v>0.25</v>
      </c>
      <c r="AH72" s="204">
        <f t="shared" si="12"/>
        <v>0.25</v>
      </c>
      <c r="AI72" s="115"/>
      <c r="AJ72" s="115">
        <v>1</v>
      </c>
      <c r="AK72" s="115"/>
      <c r="AL72" s="115">
        <v>0</v>
      </c>
      <c r="AM72" s="50"/>
      <c r="AN72" s="50" t="s">
        <v>429</v>
      </c>
      <c r="AO72" s="50"/>
      <c r="AP72" s="49">
        <f t="shared" si="68"/>
        <v>320.39999999999998</v>
      </c>
      <c r="AQ72" s="49">
        <v>196.7</v>
      </c>
      <c r="AR72" s="49">
        <v>27.2</v>
      </c>
      <c r="AS72" s="49">
        <v>67.599999999999994</v>
      </c>
      <c r="AT72" s="49">
        <f t="shared" si="69"/>
        <v>28.900000000000002</v>
      </c>
      <c r="AU72" s="49"/>
      <c r="AV72" s="49">
        <v>25.8</v>
      </c>
      <c r="AW72" s="49"/>
      <c r="AX72" s="49">
        <v>3.1</v>
      </c>
      <c r="AY72" s="49"/>
      <c r="AZ72" s="49">
        <f t="shared" si="70"/>
        <v>4</v>
      </c>
      <c r="BA72" s="49">
        <v>2.1</v>
      </c>
      <c r="BB72" s="49"/>
      <c r="BC72" s="49">
        <v>1.9</v>
      </c>
      <c r="BD72" s="38"/>
      <c r="BF72" s="11">
        <f t="shared" si="63"/>
        <v>320.39999999999998</v>
      </c>
      <c r="BG72" s="11">
        <f t="shared" si="64"/>
        <v>291.5</v>
      </c>
      <c r="BH72" s="95">
        <f t="shared" si="65"/>
        <v>532.24685897688641</v>
      </c>
      <c r="BI72" s="95">
        <f t="shared" si="66"/>
        <v>522.87541811717142</v>
      </c>
      <c r="BJ72" s="236">
        <f t="shared" si="16"/>
        <v>1.6611949406269864</v>
      </c>
      <c r="BK72" s="236">
        <f t="shared" si="17"/>
        <v>1.7937407139525605</v>
      </c>
      <c r="BL72" s="222">
        <f>$BL$9*$BL$405</f>
        <v>470360</v>
      </c>
      <c r="BM72" s="221"/>
      <c r="BN72" s="221"/>
      <c r="BO72" s="221">
        <f t="shared" si="18"/>
        <v>470360</v>
      </c>
      <c r="BP72" s="221">
        <f t="shared" si="67"/>
        <v>532246.85897688637</v>
      </c>
      <c r="BQ72" s="232">
        <f t="shared" si="19"/>
        <v>-61886.858976886375</v>
      </c>
    </row>
    <row r="73" spans="1:69">
      <c r="A73" s="718"/>
      <c r="B73" s="113" t="s">
        <v>80</v>
      </c>
      <c r="C73" s="98" t="s">
        <v>643</v>
      </c>
      <c r="D73" s="119">
        <v>409</v>
      </c>
      <c r="E73" s="113" t="s">
        <v>15</v>
      </c>
      <c r="F73" s="124">
        <v>1</v>
      </c>
      <c r="G73" s="124"/>
      <c r="H73" s="124"/>
      <c r="I73" s="156">
        <v>0.5</v>
      </c>
      <c r="J73" s="123"/>
      <c r="K73" s="123"/>
      <c r="L73" s="123"/>
      <c r="M73" s="123"/>
      <c r="N73" s="123"/>
      <c r="O73" s="123"/>
      <c r="P73" s="123"/>
      <c r="Q73" s="123"/>
      <c r="R73" s="198">
        <f t="shared" si="71"/>
        <v>1</v>
      </c>
      <c r="S73" s="198">
        <f t="shared" si="72"/>
        <v>0</v>
      </c>
      <c r="T73" s="198">
        <f t="shared" si="73"/>
        <v>0</v>
      </c>
      <c r="U73" s="198">
        <f t="shared" si="74"/>
        <v>0.5</v>
      </c>
      <c r="V73" s="198">
        <f t="shared" si="75"/>
        <v>1.5</v>
      </c>
      <c r="W73" s="49">
        <v>1</v>
      </c>
      <c r="X73" s="129"/>
      <c r="Y73" s="49"/>
      <c r="Z73" s="49">
        <v>0.25</v>
      </c>
      <c r="AA73" s="49">
        <v>0.25</v>
      </c>
      <c r="AB73" s="49"/>
      <c r="AC73" s="49">
        <f t="shared" si="11"/>
        <v>0</v>
      </c>
      <c r="AD73" s="51">
        <v>1</v>
      </c>
      <c r="AE73" s="50"/>
      <c r="AF73" s="50"/>
      <c r="AG73" s="50">
        <v>0.5</v>
      </c>
      <c r="AH73" s="218">
        <f t="shared" si="12"/>
        <v>0</v>
      </c>
      <c r="AI73" s="115">
        <v>1</v>
      </c>
      <c r="AJ73" s="115"/>
      <c r="AK73" s="115"/>
      <c r="AL73" s="115">
        <v>1</v>
      </c>
      <c r="AM73" s="50" t="s">
        <v>429</v>
      </c>
      <c r="AN73" s="50"/>
      <c r="AO73" s="50"/>
      <c r="AP73" s="49">
        <f t="shared" si="68"/>
        <v>519.90000000000009</v>
      </c>
      <c r="AQ73" s="49">
        <v>267.3</v>
      </c>
      <c r="AR73" s="49">
        <v>67.900000000000006</v>
      </c>
      <c r="AS73" s="49">
        <v>101.2</v>
      </c>
      <c r="AT73" s="49">
        <f t="shared" si="69"/>
        <v>83.5</v>
      </c>
      <c r="AU73" s="49"/>
      <c r="AV73" s="49">
        <v>81.3</v>
      </c>
      <c r="AW73" s="49"/>
      <c r="AX73" s="49">
        <v>2.2000000000000002</v>
      </c>
      <c r="AY73" s="49"/>
      <c r="AZ73" s="49">
        <f t="shared" si="70"/>
        <v>5.8</v>
      </c>
      <c r="BA73" s="49">
        <v>2.9</v>
      </c>
      <c r="BB73" s="49"/>
      <c r="BC73" s="49">
        <v>2.9</v>
      </c>
      <c r="BD73" s="38"/>
      <c r="BF73" s="11">
        <f t="shared" si="63"/>
        <v>519.90000000000009</v>
      </c>
      <c r="BG73" s="11">
        <f t="shared" si="64"/>
        <v>436.40000000000003</v>
      </c>
      <c r="BH73" s="95">
        <f t="shared" si="65"/>
        <v>863.65524963197049</v>
      </c>
      <c r="BI73" s="95">
        <f t="shared" si="66"/>
        <v>782.7884475688976</v>
      </c>
      <c r="BJ73" s="236">
        <f t="shared" si="16"/>
        <v>1.6611949406269866</v>
      </c>
      <c r="BK73" s="236">
        <f t="shared" si="17"/>
        <v>1.7937407139525607</v>
      </c>
      <c r="BL73" s="220">
        <f>$BL$9*$BL$407</f>
        <v>705540</v>
      </c>
      <c r="BM73" s="221"/>
      <c r="BN73" s="221"/>
      <c r="BO73" s="221">
        <f t="shared" si="18"/>
        <v>705540</v>
      </c>
      <c r="BP73" s="221">
        <f t="shared" si="67"/>
        <v>863655.24963197054</v>
      </c>
      <c r="BQ73" s="232">
        <f t="shared" si="19"/>
        <v>-158115.24963197054</v>
      </c>
    </row>
    <row r="74" spans="1:69" ht="31.2">
      <c r="A74" s="718"/>
      <c r="B74" s="113" t="s">
        <v>81</v>
      </c>
      <c r="C74" s="98" t="s">
        <v>644</v>
      </c>
      <c r="D74" s="208">
        <v>152</v>
      </c>
      <c r="E74" s="113" t="s">
        <v>18</v>
      </c>
      <c r="F74" s="124">
        <v>1</v>
      </c>
      <c r="G74" s="124"/>
      <c r="H74" s="124"/>
      <c r="I74" s="156">
        <v>0.5</v>
      </c>
      <c r="J74" s="123"/>
      <c r="K74" s="123"/>
      <c r="L74" s="123"/>
      <c r="M74" s="123"/>
      <c r="N74" s="123"/>
      <c r="O74" s="123"/>
      <c r="P74" s="123"/>
      <c r="Q74" s="123"/>
      <c r="R74" s="198">
        <f t="shared" si="71"/>
        <v>1</v>
      </c>
      <c r="S74" s="198">
        <f t="shared" si="72"/>
        <v>0</v>
      </c>
      <c r="T74" s="198">
        <f t="shared" si="73"/>
        <v>0</v>
      </c>
      <c r="U74" s="198">
        <f t="shared" si="74"/>
        <v>0.5</v>
      </c>
      <c r="V74" s="198">
        <f t="shared" si="75"/>
        <v>1.5</v>
      </c>
      <c r="W74" s="49"/>
      <c r="X74" s="129">
        <v>0.5</v>
      </c>
      <c r="Y74" s="49"/>
      <c r="Z74" s="49">
        <v>0.25</v>
      </c>
      <c r="AA74" s="49"/>
      <c r="AB74" s="49"/>
      <c r="AC74" s="204">
        <f t="shared" si="11"/>
        <v>0.5</v>
      </c>
      <c r="AD74" s="60"/>
      <c r="AE74" s="50">
        <v>0.5</v>
      </c>
      <c r="AF74" s="50"/>
      <c r="AG74" s="50">
        <v>0</v>
      </c>
      <c r="AH74" s="204">
        <f t="shared" si="12"/>
        <v>0.5</v>
      </c>
      <c r="AI74" s="115">
        <v>0.5</v>
      </c>
      <c r="AJ74" s="115"/>
      <c r="AK74" s="115"/>
      <c r="AL74" s="115">
        <v>0</v>
      </c>
      <c r="AM74" s="50"/>
      <c r="AN74" s="50" t="s">
        <v>429</v>
      </c>
      <c r="AO74" s="50"/>
      <c r="AP74" s="49">
        <f t="shared" si="68"/>
        <v>206.1</v>
      </c>
      <c r="AQ74" s="49">
        <v>87.5</v>
      </c>
      <c r="AR74" s="49">
        <v>45.8</v>
      </c>
      <c r="AS74" s="49">
        <v>40.200000000000003</v>
      </c>
      <c r="AT74" s="49">
        <f t="shared" si="69"/>
        <v>32.6</v>
      </c>
      <c r="AU74" s="49"/>
      <c r="AV74" s="49">
        <v>29.6</v>
      </c>
      <c r="AW74" s="49"/>
      <c r="AX74" s="49">
        <v>3</v>
      </c>
      <c r="AY74" s="49"/>
      <c r="AZ74" s="49">
        <f t="shared" si="70"/>
        <v>5.7</v>
      </c>
      <c r="BA74" s="49">
        <v>3.7</v>
      </c>
      <c r="BB74" s="49"/>
      <c r="BC74" s="49">
        <v>2</v>
      </c>
      <c r="BD74" s="38"/>
      <c r="BF74" s="11">
        <f t="shared" si="63"/>
        <v>206.1</v>
      </c>
      <c r="BG74" s="11">
        <f t="shared" si="64"/>
        <v>173.5</v>
      </c>
      <c r="BH74" s="95">
        <f t="shared" si="65"/>
        <v>342.37227726322192</v>
      </c>
      <c r="BI74" s="95">
        <f t="shared" si="66"/>
        <v>311.21401387076929</v>
      </c>
      <c r="BJ74" s="236">
        <f t="shared" si="16"/>
        <v>1.6611949406269866</v>
      </c>
      <c r="BK74" s="236">
        <f t="shared" si="17"/>
        <v>1.7937407139525607</v>
      </c>
      <c r="BL74" s="222">
        <f>$BL$9*$BL$405</f>
        <v>470360</v>
      </c>
      <c r="BM74" s="221"/>
      <c r="BN74" s="221"/>
      <c r="BO74" s="221">
        <f t="shared" si="18"/>
        <v>470360</v>
      </c>
      <c r="BP74" s="221">
        <f t="shared" si="67"/>
        <v>342372.27726322191</v>
      </c>
      <c r="BQ74" s="232">
        <f t="shared" si="19"/>
        <v>127987.72273677809</v>
      </c>
    </row>
    <row r="75" spans="1:69" s="14" customFormat="1">
      <c r="A75" s="3">
        <v>14</v>
      </c>
      <c r="B75" s="12" t="s">
        <v>10</v>
      </c>
      <c r="C75" s="12"/>
      <c r="D75" s="3"/>
      <c r="E75" s="12"/>
      <c r="F75" s="12">
        <f>SUM(F61:F74)</f>
        <v>14</v>
      </c>
      <c r="G75" s="12">
        <f t="shared" ref="G75:BC75" si="76">SUM(G61:G74)</f>
        <v>0</v>
      </c>
      <c r="H75" s="12">
        <f t="shared" si="76"/>
        <v>0</v>
      </c>
      <c r="I75" s="12">
        <f t="shared" si="76"/>
        <v>7</v>
      </c>
      <c r="J75" s="12">
        <f t="shared" si="76"/>
        <v>0</v>
      </c>
      <c r="K75" s="12">
        <f t="shared" si="76"/>
        <v>0</v>
      </c>
      <c r="L75" s="12">
        <f t="shared" si="76"/>
        <v>0</v>
      </c>
      <c r="M75" s="12">
        <f t="shared" si="76"/>
        <v>0</v>
      </c>
      <c r="N75" s="12">
        <f t="shared" si="76"/>
        <v>0</v>
      </c>
      <c r="O75" s="12">
        <f t="shared" si="76"/>
        <v>0</v>
      </c>
      <c r="P75" s="12">
        <f t="shared" si="76"/>
        <v>0</v>
      </c>
      <c r="Q75" s="12">
        <f t="shared" si="76"/>
        <v>0</v>
      </c>
      <c r="R75" s="12">
        <f t="shared" si="76"/>
        <v>14</v>
      </c>
      <c r="S75" s="12">
        <f t="shared" si="76"/>
        <v>0</v>
      </c>
      <c r="T75" s="12">
        <f t="shared" si="76"/>
        <v>0</v>
      </c>
      <c r="U75" s="12">
        <f t="shared" si="76"/>
        <v>7</v>
      </c>
      <c r="V75" s="12">
        <f t="shared" si="76"/>
        <v>21</v>
      </c>
      <c r="W75" s="12">
        <f t="shared" si="76"/>
        <v>8</v>
      </c>
      <c r="X75" s="12">
        <f t="shared" si="76"/>
        <v>4</v>
      </c>
      <c r="Y75" s="12">
        <f t="shared" si="76"/>
        <v>0</v>
      </c>
      <c r="Z75" s="12">
        <f t="shared" si="76"/>
        <v>3.5</v>
      </c>
      <c r="AA75" s="12">
        <f t="shared" si="76"/>
        <v>0.5</v>
      </c>
      <c r="AB75" s="12">
        <f t="shared" si="76"/>
        <v>0</v>
      </c>
      <c r="AC75" s="204">
        <f t="shared" ref="AC75:AC138" si="77">R75+S75+T75-W75-X75</f>
        <v>2</v>
      </c>
      <c r="AD75" s="12">
        <f t="shared" si="76"/>
        <v>8</v>
      </c>
      <c r="AE75" s="12">
        <f t="shared" si="76"/>
        <v>4</v>
      </c>
      <c r="AF75" s="12">
        <f t="shared" si="76"/>
        <v>0</v>
      </c>
      <c r="AG75" s="12">
        <f t="shared" si="76"/>
        <v>3.75</v>
      </c>
      <c r="AH75" s="204">
        <f t="shared" ref="AH75:AH138" si="78">R75+S75+T75-AD75-AE75</f>
        <v>2</v>
      </c>
      <c r="AI75" s="12">
        <f t="shared" si="76"/>
        <v>9.5</v>
      </c>
      <c r="AJ75" s="12">
        <f t="shared" si="76"/>
        <v>4</v>
      </c>
      <c r="AK75" s="12">
        <f t="shared" si="76"/>
        <v>0</v>
      </c>
      <c r="AL75" s="12">
        <f t="shared" si="76"/>
        <v>7</v>
      </c>
      <c r="AM75" s="12">
        <f t="shared" si="76"/>
        <v>0</v>
      </c>
      <c r="AN75" s="12">
        <f t="shared" si="76"/>
        <v>0</v>
      </c>
      <c r="AO75" s="12">
        <f t="shared" si="76"/>
        <v>0</v>
      </c>
      <c r="AP75" s="12">
        <f t="shared" si="76"/>
        <v>5427.5499999999993</v>
      </c>
      <c r="AQ75" s="12">
        <f t="shared" si="76"/>
        <v>2861.3</v>
      </c>
      <c r="AR75" s="12">
        <f t="shared" si="76"/>
        <v>557.5</v>
      </c>
      <c r="AS75" s="12">
        <f t="shared" si="76"/>
        <v>1019.3100000000002</v>
      </c>
      <c r="AT75" s="12">
        <f t="shared" si="76"/>
        <v>983.96</v>
      </c>
      <c r="AU75" s="12">
        <f t="shared" si="76"/>
        <v>0</v>
      </c>
      <c r="AV75" s="12">
        <f t="shared" si="76"/>
        <v>950.26</v>
      </c>
      <c r="AW75" s="12">
        <f t="shared" si="76"/>
        <v>0</v>
      </c>
      <c r="AX75" s="12">
        <f t="shared" si="76"/>
        <v>33.699999999999996</v>
      </c>
      <c r="AY75" s="12">
        <f t="shared" si="76"/>
        <v>0</v>
      </c>
      <c r="AZ75" s="12">
        <f t="shared" si="76"/>
        <v>81.45</v>
      </c>
      <c r="BA75" s="12">
        <f t="shared" si="76"/>
        <v>46.64</v>
      </c>
      <c r="BB75" s="12">
        <f t="shared" si="76"/>
        <v>0</v>
      </c>
      <c r="BC75" s="12">
        <f t="shared" si="76"/>
        <v>34.81</v>
      </c>
      <c r="BD75" s="42"/>
      <c r="BF75" s="13">
        <f>SUM(BF61:BF74)</f>
        <v>5427.5499999999993</v>
      </c>
      <c r="BG75" s="13">
        <f>SUM(BG61:BG74)</f>
        <v>4438.1099999999997</v>
      </c>
      <c r="BH75" s="237">
        <f>'[1]Должанская ЦРБ'!$K$90</f>
        <v>9016.2186000000002</v>
      </c>
      <c r="BI75" s="237">
        <f>'[1]Должанская ЦРБ'!$K$11</f>
        <v>7960.8185999999987</v>
      </c>
      <c r="BJ75" s="236">
        <f t="shared" ref="BJ75:BJ138" si="79">BH75/BF75</f>
        <v>1.6611949406269866</v>
      </c>
      <c r="BK75" s="236">
        <f t="shared" ref="BK75:BK138" si="80">BI75/BG75</f>
        <v>1.7937407139525607</v>
      </c>
      <c r="BL75" s="28">
        <f t="shared" ref="BL75:BQ75" si="81">SUM(BL61:BL74)</f>
        <v>8466480</v>
      </c>
      <c r="BM75" s="28">
        <f t="shared" si="81"/>
        <v>0</v>
      </c>
      <c r="BN75" s="28">
        <f t="shared" si="81"/>
        <v>0</v>
      </c>
      <c r="BO75" s="28">
        <f t="shared" si="81"/>
        <v>8466480</v>
      </c>
      <c r="BP75" s="28">
        <f t="shared" si="81"/>
        <v>9016218.6000000034</v>
      </c>
      <c r="BQ75" s="233">
        <f t="shared" si="81"/>
        <v>-549738.60000000137</v>
      </c>
    </row>
    <row r="76" spans="1:69">
      <c r="A76" s="704" t="s">
        <v>82</v>
      </c>
      <c r="B76" s="15" t="s">
        <v>83</v>
      </c>
      <c r="C76" s="16" t="s">
        <v>392</v>
      </c>
      <c r="D76" s="107">
        <v>306</v>
      </c>
      <c r="E76" s="15" t="s">
        <v>15</v>
      </c>
      <c r="F76" s="124">
        <v>1</v>
      </c>
      <c r="G76" s="124"/>
      <c r="H76" s="124"/>
      <c r="I76" s="156">
        <v>0.5</v>
      </c>
      <c r="J76" s="124"/>
      <c r="K76" s="124"/>
      <c r="L76" s="124"/>
      <c r="M76" s="124"/>
      <c r="N76" s="124"/>
      <c r="O76" s="124"/>
      <c r="P76" s="124"/>
      <c r="Q76" s="124"/>
      <c r="R76" s="198">
        <f t="shared" si="71"/>
        <v>1</v>
      </c>
      <c r="S76" s="198">
        <f t="shared" si="72"/>
        <v>0</v>
      </c>
      <c r="T76" s="198">
        <f t="shared" si="73"/>
        <v>0</v>
      </c>
      <c r="U76" s="198">
        <f t="shared" si="74"/>
        <v>0.5</v>
      </c>
      <c r="V76" s="198">
        <f t="shared" si="75"/>
        <v>1.5</v>
      </c>
      <c r="W76" s="132">
        <v>1</v>
      </c>
      <c r="X76" s="132"/>
      <c r="Y76" s="132"/>
      <c r="Z76" s="132">
        <v>0.5</v>
      </c>
      <c r="AA76" s="132"/>
      <c r="AB76" s="132"/>
      <c r="AC76" s="49">
        <f t="shared" si="77"/>
        <v>0</v>
      </c>
      <c r="AD76" s="102">
        <v>1</v>
      </c>
      <c r="AE76" s="16"/>
      <c r="AF76" s="16"/>
      <c r="AG76" s="132">
        <v>0.5</v>
      </c>
      <c r="AH76" s="218">
        <f t="shared" si="78"/>
        <v>0</v>
      </c>
      <c r="AI76" s="36">
        <v>1</v>
      </c>
      <c r="AJ76" s="36"/>
      <c r="AK76" s="36"/>
      <c r="AL76" s="36">
        <v>0</v>
      </c>
      <c r="AM76" s="36" t="s">
        <v>410</v>
      </c>
      <c r="AN76" s="36"/>
      <c r="AO76" s="115"/>
      <c r="AP76" s="129">
        <f>AQ76+AR76+AS76+AT76+AY76+AZ76</f>
        <v>511.76</v>
      </c>
      <c r="AQ76" s="129">
        <v>271.5</v>
      </c>
      <c r="AR76" s="129">
        <v>88.2</v>
      </c>
      <c r="AS76" s="129">
        <v>108.63</v>
      </c>
      <c r="AT76" s="129">
        <v>36.830000000000005</v>
      </c>
      <c r="AU76" s="132">
        <v>4.5999999999999996</v>
      </c>
      <c r="AV76" s="129">
        <v>28.53</v>
      </c>
      <c r="AW76" s="129"/>
      <c r="AX76" s="129">
        <v>3.7</v>
      </c>
      <c r="AY76" s="129"/>
      <c r="AZ76" s="129">
        <v>6.6</v>
      </c>
      <c r="BA76" s="129">
        <v>6.6</v>
      </c>
      <c r="BB76" s="129"/>
      <c r="BC76" s="129"/>
      <c r="BD76" s="41"/>
      <c r="BF76" s="11">
        <f t="shared" ref="BF76:BF93" si="82">AP76</f>
        <v>511.76</v>
      </c>
      <c r="BG76" s="11">
        <f t="shared" ref="BG76:BG93" si="83">AQ76+AR76+AS76</f>
        <v>468.33</v>
      </c>
      <c r="BH76" s="11">
        <f t="shared" ref="BH76:BH93" si="84">$BH$94*(BF76/$BF$94)</f>
        <v>677.67699735637439</v>
      </c>
      <c r="BI76" s="11">
        <f t="shared" ref="BI76:BI93" si="85">$BI$94*(BG76/$BG$94)</f>
        <v>571.88974633971736</v>
      </c>
      <c r="BJ76" s="236">
        <f t="shared" si="79"/>
        <v>1.3242086082467843</v>
      </c>
      <c r="BK76" s="236">
        <f t="shared" si="80"/>
        <v>1.2211255873843601</v>
      </c>
      <c r="BL76" s="220">
        <f>$BL$9*$BL$407</f>
        <v>705540</v>
      </c>
      <c r="BM76" s="221"/>
      <c r="BN76" s="221"/>
      <c r="BO76" s="221">
        <f t="shared" ref="BO76:BO138" si="86">BL76+BM76+BN76</f>
        <v>705540</v>
      </c>
      <c r="BP76" s="221">
        <f t="shared" ref="BP76:BP93" si="87">BH76*1000</f>
        <v>677676.9973563744</v>
      </c>
      <c r="BQ76" s="232">
        <f t="shared" ref="BQ76:BQ138" si="88">BO76-BP76</f>
        <v>27863.002643625601</v>
      </c>
    </row>
    <row r="77" spans="1:69" ht="118.95" customHeight="1">
      <c r="A77" s="704"/>
      <c r="B77" s="15" t="s">
        <v>84</v>
      </c>
      <c r="C77" s="16" t="s">
        <v>393</v>
      </c>
      <c r="D77" s="107">
        <v>552</v>
      </c>
      <c r="E77" s="15" t="s">
        <v>15</v>
      </c>
      <c r="F77" s="124">
        <v>1</v>
      </c>
      <c r="G77" s="124"/>
      <c r="H77" s="124"/>
      <c r="I77" s="156">
        <v>0.5</v>
      </c>
      <c r="J77" s="124"/>
      <c r="K77" s="124"/>
      <c r="L77" s="124"/>
      <c r="M77" s="124"/>
      <c r="N77" s="124"/>
      <c r="O77" s="124"/>
      <c r="P77" s="124"/>
      <c r="Q77" s="124"/>
      <c r="R77" s="198">
        <f t="shared" si="71"/>
        <v>1</v>
      </c>
      <c r="S77" s="198">
        <f t="shared" si="72"/>
        <v>0</v>
      </c>
      <c r="T77" s="198">
        <f t="shared" si="73"/>
        <v>0</v>
      </c>
      <c r="U77" s="198">
        <f t="shared" si="74"/>
        <v>0.5</v>
      </c>
      <c r="V77" s="198">
        <f t="shared" si="75"/>
        <v>1.5</v>
      </c>
      <c r="W77" s="132">
        <v>1</v>
      </c>
      <c r="X77" s="132">
        <v>0.25</v>
      </c>
      <c r="Y77" s="132"/>
      <c r="Z77" s="132">
        <v>0.5</v>
      </c>
      <c r="AA77" s="132"/>
      <c r="AB77" s="132"/>
      <c r="AC77" s="204">
        <f t="shared" si="77"/>
        <v>-0.25</v>
      </c>
      <c r="AD77" s="102">
        <v>1</v>
      </c>
      <c r="AE77" s="16"/>
      <c r="AF77" s="18"/>
      <c r="AG77" s="132">
        <v>0.5</v>
      </c>
      <c r="AH77" s="218">
        <f t="shared" si="78"/>
        <v>0</v>
      </c>
      <c r="AI77" s="36">
        <v>1</v>
      </c>
      <c r="AJ77" s="36"/>
      <c r="AK77" s="36">
        <v>0</v>
      </c>
      <c r="AL77" s="36">
        <v>1</v>
      </c>
      <c r="AM77" s="36" t="s">
        <v>410</v>
      </c>
      <c r="AN77" s="36"/>
      <c r="AO77" s="115"/>
      <c r="AP77" s="129">
        <f t="shared" ref="AP77:AP101" si="89">AQ77+AR77+AS77+AT77+AY77+AZ77</f>
        <v>588.52</v>
      </c>
      <c r="AQ77" s="111">
        <v>349.6</v>
      </c>
      <c r="AR77" s="111">
        <v>88</v>
      </c>
      <c r="AS77" s="129">
        <v>132.16</v>
      </c>
      <c r="AT77" s="129">
        <v>11.9</v>
      </c>
      <c r="AU77" s="132">
        <v>4.5999999999999996</v>
      </c>
      <c r="AV77" s="129">
        <v>6.2</v>
      </c>
      <c r="AW77" s="111"/>
      <c r="AX77" s="129">
        <v>1.1000000000000001</v>
      </c>
      <c r="AY77" s="111"/>
      <c r="AZ77" s="129">
        <v>6.86</v>
      </c>
      <c r="BA77" s="129">
        <v>6.86</v>
      </c>
      <c r="BB77" s="111"/>
      <c r="BC77" s="111"/>
      <c r="BD77" s="41"/>
      <c r="BF77" s="11">
        <f t="shared" si="82"/>
        <v>588.52</v>
      </c>
      <c r="BG77" s="11">
        <f t="shared" si="83"/>
        <v>569.76</v>
      </c>
      <c r="BH77" s="11">
        <f t="shared" si="84"/>
        <v>779.32325012539764</v>
      </c>
      <c r="BI77" s="11">
        <f t="shared" si="85"/>
        <v>695.7485146681131</v>
      </c>
      <c r="BJ77" s="236">
        <f t="shared" si="79"/>
        <v>1.3242086082467845</v>
      </c>
      <c r="BK77" s="236">
        <f t="shared" si="80"/>
        <v>1.2211255873843603</v>
      </c>
      <c r="BL77" s="220">
        <f>$BL$9*$BL$407</f>
        <v>705540</v>
      </c>
      <c r="BM77" s="221"/>
      <c r="BN77" s="221"/>
      <c r="BO77" s="221">
        <f t="shared" si="86"/>
        <v>705540</v>
      </c>
      <c r="BP77" s="221">
        <f t="shared" si="87"/>
        <v>779323.25012539758</v>
      </c>
      <c r="BQ77" s="232">
        <f t="shared" si="88"/>
        <v>-73783.250125397579</v>
      </c>
    </row>
    <row r="78" spans="1:69" ht="31.2">
      <c r="A78" s="704"/>
      <c r="B78" s="15" t="s">
        <v>85</v>
      </c>
      <c r="C78" s="16" t="s">
        <v>394</v>
      </c>
      <c r="D78" s="107">
        <v>478</v>
      </c>
      <c r="E78" s="15" t="s">
        <v>15</v>
      </c>
      <c r="F78" s="124">
        <v>1</v>
      </c>
      <c r="G78" s="124"/>
      <c r="H78" s="124"/>
      <c r="I78" s="156">
        <v>0.5</v>
      </c>
      <c r="J78" s="124"/>
      <c r="K78" s="124"/>
      <c r="L78" s="124"/>
      <c r="M78" s="124"/>
      <c r="N78" s="124"/>
      <c r="O78" s="124"/>
      <c r="P78" s="124"/>
      <c r="Q78" s="124"/>
      <c r="R78" s="198">
        <f t="shared" si="71"/>
        <v>1</v>
      </c>
      <c r="S78" s="198">
        <f t="shared" si="72"/>
        <v>0</v>
      </c>
      <c r="T78" s="198">
        <f t="shared" si="73"/>
        <v>0</v>
      </c>
      <c r="U78" s="198">
        <f t="shared" si="74"/>
        <v>0.5</v>
      </c>
      <c r="V78" s="198">
        <f t="shared" si="75"/>
        <v>1.5</v>
      </c>
      <c r="W78" s="132">
        <v>1</v>
      </c>
      <c r="X78" s="132"/>
      <c r="Y78" s="132"/>
      <c r="Z78" s="132">
        <v>1</v>
      </c>
      <c r="AA78" s="132"/>
      <c r="AB78" s="132"/>
      <c r="AC78" s="49">
        <f t="shared" si="77"/>
        <v>0</v>
      </c>
      <c r="AD78" s="102">
        <v>1</v>
      </c>
      <c r="AE78" s="16"/>
      <c r="AF78" s="16"/>
      <c r="AG78" s="132">
        <v>1</v>
      </c>
      <c r="AH78" s="218">
        <f t="shared" si="78"/>
        <v>0</v>
      </c>
      <c r="AI78" s="36">
        <v>1</v>
      </c>
      <c r="AJ78" s="36"/>
      <c r="AK78" s="36"/>
      <c r="AL78" s="36">
        <v>1</v>
      </c>
      <c r="AM78" s="36" t="s">
        <v>410</v>
      </c>
      <c r="AN78" s="36"/>
      <c r="AO78" s="115"/>
      <c r="AP78" s="129">
        <f t="shared" si="89"/>
        <v>485.05999999999995</v>
      </c>
      <c r="AQ78" s="111">
        <v>268.52999999999997</v>
      </c>
      <c r="AR78" s="111">
        <v>86.2</v>
      </c>
      <c r="AS78" s="129">
        <v>107.13</v>
      </c>
      <c r="AT78" s="129">
        <v>11.450000000000001</v>
      </c>
      <c r="AU78" s="132">
        <v>2.2999999999999998</v>
      </c>
      <c r="AV78" s="129">
        <v>8.0500000000000007</v>
      </c>
      <c r="AW78" s="111"/>
      <c r="AX78" s="129">
        <v>1.1000000000000001</v>
      </c>
      <c r="AY78" s="111"/>
      <c r="AZ78" s="129">
        <v>11.75</v>
      </c>
      <c r="BA78" s="129">
        <v>11.75</v>
      </c>
      <c r="BB78" s="111"/>
      <c r="BC78" s="111"/>
      <c r="BD78" s="41"/>
      <c r="BF78" s="11">
        <f t="shared" si="82"/>
        <v>485.05999999999995</v>
      </c>
      <c r="BG78" s="11">
        <f t="shared" si="83"/>
        <v>461.85999999999996</v>
      </c>
      <c r="BH78" s="11">
        <f t="shared" si="84"/>
        <v>642.32062751618525</v>
      </c>
      <c r="BI78" s="11">
        <f t="shared" si="85"/>
        <v>563.98906378934055</v>
      </c>
      <c r="BJ78" s="236">
        <f t="shared" si="79"/>
        <v>1.3242086082467845</v>
      </c>
      <c r="BK78" s="236">
        <f t="shared" si="80"/>
        <v>1.2211255873843603</v>
      </c>
      <c r="BL78" s="220">
        <f>$BL$9*$BL$407</f>
        <v>705540</v>
      </c>
      <c r="BM78" s="221"/>
      <c r="BN78" s="221"/>
      <c r="BO78" s="221">
        <f t="shared" si="86"/>
        <v>705540</v>
      </c>
      <c r="BP78" s="221">
        <f t="shared" si="87"/>
        <v>642320.62751618528</v>
      </c>
      <c r="BQ78" s="232">
        <f t="shared" si="88"/>
        <v>63219.372483814717</v>
      </c>
    </row>
    <row r="79" spans="1:69" ht="46.2" customHeight="1">
      <c r="A79" s="704"/>
      <c r="B79" s="15" t="s">
        <v>86</v>
      </c>
      <c r="C79" s="16" t="s">
        <v>395</v>
      </c>
      <c r="D79" s="207">
        <v>185</v>
      </c>
      <c r="E79" s="15" t="s">
        <v>15</v>
      </c>
      <c r="F79" s="124">
        <v>1</v>
      </c>
      <c r="G79" s="124"/>
      <c r="H79" s="124"/>
      <c r="I79" s="156">
        <v>0.5</v>
      </c>
      <c r="J79" s="124"/>
      <c r="K79" s="124"/>
      <c r="L79" s="124"/>
      <c r="M79" s="124"/>
      <c r="N79" s="124"/>
      <c r="O79" s="124"/>
      <c r="P79" s="124"/>
      <c r="Q79" s="124"/>
      <c r="R79" s="198">
        <f t="shared" si="71"/>
        <v>1</v>
      </c>
      <c r="S79" s="198">
        <f t="shared" si="72"/>
        <v>0</v>
      </c>
      <c r="T79" s="198">
        <f t="shared" si="73"/>
        <v>0</v>
      </c>
      <c r="U79" s="198">
        <f t="shared" si="74"/>
        <v>0.5</v>
      </c>
      <c r="V79" s="198">
        <f t="shared" si="75"/>
        <v>1.5</v>
      </c>
      <c r="W79" s="132">
        <v>1</v>
      </c>
      <c r="X79" s="132"/>
      <c r="Y79" s="132"/>
      <c r="Z79" s="132">
        <v>0.5</v>
      </c>
      <c r="AA79" s="132"/>
      <c r="AB79" s="132"/>
      <c r="AC79" s="49">
        <f t="shared" si="77"/>
        <v>0</v>
      </c>
      <c r="AD79" s="102">
        <v>1</v>
      </c>
      <c r="AE79" s="16"/>
      <c r="AF79" s="18"/>
      <c r="AG79" s="132">
        <v>0.5</v>
      </c>
      <c r="AH79" s="218">
        <f t="shared" si="78"/>
        <v>0</v>
      </c>
      <c r="AI79" s="36">
        <v>1</v>
      </c>
      <c r="AJ79" s="36"/>
      <c r="AK79" s="36"/>
      <c r="AL79" s="36">
        <v>0</v>
      </c>
      <c r="AM79" s="36" t="s">
        <v>410</v>
      </c>
      <c r="AN79" s="36"/>
      <c r="AO79" s="115"/>
      <c r="AP79" s="129">
        <f t="shared" si="89"/>
        <v>483.19999999999993</v>
      </c>
      <c r="AQ79" s="111">
        <v>247.18</v>
      </c>
      <c r="AR79" s="111">
        <v>88.2</v>
      </c>
      <c r="AS79" s="129">
        <v>101.28</v>
      </c>
      <c r="AT79" s="129">
        <v>34.53</v>
      </c>
      <c r="AU79" s="132">
        <v>4.5999999999999996</v>
      </c>
      <c r="AV79" s="129">
        <v>26.23</v>
      </c>
      <c r="AW79" s="111"/>
      <c r="AX79" s="129">
        <v>3.7</v>
      </c>
      <c r="AY79" s="111"/>
      <c r="AZ79" s="129">
        <v>12.01</v>
      </c>
      <c r="BA79" s="129">
        <v>12.01</v>
      </c>
      <c r="BB79" s="111"/>
      <c r="BC79" s="111"/>
      <c r="BD79" s="41"/>
      <c r="BF79" s="11">
        <f t="shared" si="82"/>
        <v>483.19999999999993</v>
      </c>
      <c r="BG79" s="11">
        <f t="shared" si="83"/>
        <v>436.65999999999997</v>
      </c>
      <c r="BH79" s="11">
        <f t="shared" si="84"/>
        <v>639.85759950484623</v>
      </c>
      <c r="BI79" s="11">
        <f t="shared" si="85"/>
        <v>533.21669898725474</v>
      </c>
      <c r="BJ79" s="236">
        <f t="shared" si="79"/>
        <v>1.3242086082467845</v>
      </c>
      <c r="BK79" s="236">
        <f t="shared" si="80"/>
        <v>1.2211255873843603</v>
      </c>
      <c r="BL79" s="220">
        <f>$BL$9*$BL$407</f>
        <v>705540</v>
      </c>
      <c r="BM79" s="221"/>
      <c r="BN79" s="221"/>
      <c r="BO79" s="221">
        <f t="shared" si="86"/>
        <v>705540</v>
      </c>
      <c r="BP79" s="221">
        <f t="shared" si="87"/>
        <v>639857.59950484626</v>
      </c>
      <c r="BQ79" s="232">
        <f t="shared" si="88"/>
        <v>65682.400495153735</v>
      </c>
    </row>
    <row r="80" spans="1:69" ht="74.400000000000006" customHeight="1">
      <c r="A80" s="704"/>
      <c r="B80" s="15" t="s">
        <v>87</v>
      </c>
      <c r="C80" s="16" t="s">
        <v>396</v>
      </c>
      <c r="D80" s="191">
        <v>92</v>
      </c>
      <c r="E80" s="15" t="s">
        <v>88</v>
      </c>
      <c r="F80" s="124"/>
      <c r="G80" s="124"/>
      <c r="H80" s="124"/>
      <c r="I80" s="156"/>
      <c r="J80" s="124"/>
      <c r="K80" s="124"/>
      <c r="L80" s="124"/>
      <c r="M80" s="124"/>
      <c r="N80" s="124"/>
      <c r="O80" s="124"/>
      <c r="P80" s="124"/>
      <c r="Q80" s="124"/>
      <c r="R80" s="198">
        <f t="shared" si="71"/>
        <v>0</v>
      </c>
      <c r="S80" s="198">
        <f t="shared" si="72"/>
        <v>0</v>
      </c>
      <c r="T80" s="198">
        <f t="shared" si="73"/>
        <v>0</v>
      </c>
      <c r="U80" s="198">
        <f t="shared" si="74"/>
        <v>0</v>
      </c>
      <c r="V80" s="198">
        <f t="shared" si="75"/>
        <v>0</v>
      </c>
      <c r="W80" s="132">
        <v>1</v>
      </c>
      <c r="X80" s="132"/>
      <c r="Y80" s="132"/>
      <c r="Z80" s="132">
        <v>0.5</v>
      </c>
      <c r="AA80" s="132"/>
      <c r="AB80" s="132"/>
      <c r="AC80" s="49">
        <f t="shared" si="77"/>
        <v>-1</v>
      </c>
      <c r="AD80" s="102">
        <v>1</v>
      </c>
      <c r="AE80" s="16"/>
      <c r="AF80" s="18"/>
      <c r="AG80" s="132">
        <v>0.5</v>
      </c>
      <c r="AH80" s="129">
        <f t="shared" si="78"/>
        <v>-1</v>
      </c>
      <c r="AI80" s="36">
        <v>1</v>
      </c>
      <c r="AJ80" s="36"/>
      <c r="AK80" s="36"/>
      <c r="AL80" s="36">
        <v>0</v>
      </c>
      <c r="AM80" s="36" t="s">
        <v>410</v>
      </c>
      <c r="AN80" s="36"/>
      <c r="AO80" s="115"/>
      <c r="AP80" s="129">
        <f t="shared" si="89"/>
        <v>400.74000000000007</v>
      </c>
      <c r="AQ80" s="111">
        <v>253.84000000000003</v>
      </c>
      <c r="AR80" s="111">
        <v>44.1</v>
      </c>
      <c r="AS80" s="129">
        <v>89.98</v>
      </c>
      <c r="AT80" s="129">
        <v>8.33</v>
      </c>
      <c r="AU80" s="132"/>
      <c r="AV80" s="129">
        <v>7.23</v>
      </c>
      <c r="AW80" s="111"/>
      <c r="AX80" s="129">
        <v>1.1000000000000001</v>
      </c>
      <c r="AY80" s="111"/>
      <c r="AZ80" s="129">
        <v>4.49</v>
      </c>
      <c r="BA80" s="129">
        <v>4.49</v>
      </c>
      <c r="BB80" s="111"/>
      <c r="BC80" s="111"/>
      <c r="BD80" s="41"/>
      <c r="BF80" s="11">
        <f t="shared" si="82"/>
        <v>400.74000000000007</v>
      </c>
      <c r="BG80" s="11">
        <f t="shared" si="83"/>
        <v>387.92000000000007</v>
      </c>
      <c r="BH80" s="11">
        <f t="shared" si="84"/>
        <v>530.66335766881662</v>
      </c>
      <c r="BI80" s="11">
        <f t="shared" si="85"/>
        <v>473.69903785814108</v>
      </c>
      <c r="BJ80" s="236">
        <f t="shared" si="79"/>
        <v>1.3242086082467848</v>
      </c>
      <c r="BK80" s="236">
        <f t="shared" si="80"/>
        <v>1.2211255873843601</v>
      </c>
      <c r="BL80" s="226">
        <f>$BL$9*$BL$404</f>
        <v>470360</v>
      </c>
      <c r="BM80" s="221"/>
      <c r="BN80" s="221"/>
      <c r="BO80" s="221">
        <f t="shared" si="86"/>
        <v>470360</v>
      </c>
      <c r="BP80" s="221">
        <f t="shared" si="87"/>
        <v>530663.35766881658</v>
      </c>
      <c r="BQ80" s="232">
        <f t="shared" si="88"/>
        <v>-60303.357668816578</v>
      </c>
    </row>
    <row r="81" spans="1:69" ht="95.4" customHeight="1">
      <c r="A81" s="704"/>
      <c r="B81" s="15" t="s">
        <v>89</v>
      </c>
      <c r="C81" s="16" t="s">
        <v>397</v>
      </c>
      <c r="D81" s="191">
        <v>39</v>
      </c>
      <c r="E81" s="15" t="s">
        <v>15</v>
      </c>
      <c r="F81" s="124"/>
      <c r="G81" s="124"/>
      <c r="H81" s="124"/>
      <c r="I81" s="156"/>
      <c r="J81" s="124"/>
      <c r="K81" s="124"/>
      <c r="L81" s="124"/>
      <c r="M81" s="124"/>
      <c r="N81" s="124"/>
      <c r="O81" s="124"/>
      <c r="P81" s="124"/>
      <c r="Q81" s="124"/>
      <c r="R81" s="198">
        <f t="shared" si="71"/>
        <v>0</v>
      </c>
      <c r="S81" s="198">
        <f t="shared" si="72"/>
        <v>0</v>
      </c>
      <c r="T81" s="198">
        <f t="shared" si="73"/>
        <v>0</v>
      </c>
      <c r="U81" s="198">
        <f t="shared" si="74"/>
        <v>0</v>
      </c>
      <c r="V81" s="198">
        <f t="shared" si="75"/>
        <v>0</v>
      </c>
      <c r="W81" s="132">
        <v>1</v>
      </c>
      <c r="X81" s="132"/>
      <c r="Y81" s="132"/>
      <c r="Z81" s="132">
        <v>0.5</v>
      </c>
      <c r="AA81" s="132"/>
      <c r="AB81" s="132"/>
      <c r="AC81" s="49">
        <f t="shared" si="77"/>
        <v>-1</v>
      </c>
      <c r="AD81" s="102">
        <v>0.5</v>
      </c>
      <c r="AE81" s="16"/>
      <c r="AF81" s="18"/>
      <c r="AG81" s="132">
        <v>0</v>
      </c>
      <c r="AH81" s="204">
        <f t="shared" si="78"/>
        <v>-0.5</v>
      </c>
      <c r="AI81" s="36">
        <v>0</v>
      </c>
      <c r="AJ81" s="36"/>
      <c r="AK81" s="36"/>
      <c r="AL81" s="36">
        <v>0</v>
      </c>
      <c r="AM81" s="36" t="s">
        <v>411</v>
      </c>
      <c r="AN81" s="36"/>
      <c r="AO81" s="115"/>
      <c r="AP81" s="129">
        <f t="shared" si="89"/>
        <v>242.72</v>
      </c>
      <c r="AQ81" s="111">
        <v>138.94</v>
      </c>
      <c r="AR81" s="111">
        <v>44.1</v>
      </c>
      <c r="AS81" s="129">
        <v>55.28</v>
      </c>
      <c r="AT81" s="129">
        <v>1.1000000000000001</v>
      </c>
      <c r="AU81" s="132"/>
      <c r="AV81" s="129">
        <v>0</v>
      </c>
      <c r="AW81" s="111"/>
      <c r="AX81" s="129">
        <v>1.1000000000000001</v>
      </c>
      <c r="AY81" s="111"/>
      <c r="AZ81" s="129">
        <v>3.3</v>
      </c>
      <c r="BA81" s="129">
        <v>3.3</v>
      </c>
      <c r="BB81" s="111"/>
      <c r="BC81" s="111"/>
      <c r="BD81" s="41"/>
      <c r="BF81" s="11">
        <f t="shared" si="82"/>
        <v>242.72</v>
      </c>
      <c r="BG81" s="11">
        <f t="shared" si="83"/>
        <v>238.32</v>
      </c>
      <c r="BH81" s="11">
        <f t="shared" si="84"/>
        <v>321.41191339365957</v>
      </c>
      <c r="BI81" s="11">
        <f t="shared" si="85"/>
        <v>291.01864998544073</v>
      </c>
      <c r="BJ81" s="236">
        <f t="shared" si="79"/>
        <v>1.3242086082467848</v>
      </c>
      <c r="BK81" s="236">
        <f t="shared" si="80"/>
        <v>1.2211255873843603</v>
      </c>
      <c r="BL81" s="226">
        <f>$BL$9*$BL$404</f>
        <v>470360</v>
      </c>
      <c r="BM81" s="221"/>
      <c r="BN81" s="221"/>
      <c r="BO81" s="221">
        <f t="shared" si="86"/>
        <v>470360</v>
      </c>
      <c r="BP81" s="221">
        <f t="shared" si="87"/>
        <v>321411.91339365958</v>
      </c>
      <c r="BQ81" s="232">
        <f t="shared" si="88"/>
        <v>148948.08660634042</v>
      </c>
    </row>
    <row r="82" spans="1:69">
      <c r="A82" s="704"/>
      <c r="B82" s="15" t="s">
        <v>90</v>
      </c>
      <c r="C82" s="16" t="s">
        <v>398</v>
      </c>
      <c r="D82" s="107">
        <v>779</v>
      </c>
      <c r="E82" s="15" t="s">
        <v>15</v>
      </c>
      <c r="F82" s="124">
        <v>1</v>
      </c>
      <c r="G82" s="124"/>
      <c r="H82" s="124"/>
      <c r="I82" s="156">
        <v>0.5</v>
      </c>
      <c r="J82" s="124"/>
      <c r="K82" s="124"/>
      <c r="L82" s="124"/>
      <c r="M82" s="124"/>
      <c r="N82" s="124"/>
      <c r="O82" s="124"/>
      <c r="P82" s="124"/>
      <c r="Q82" s="124"/>
      <c r="R82" s="198">
        <f t="shared" si="71"/>
        <v>1</v>
      </c>
      <c r="S82" s="198">
        <f t="shared" si="72"/>
        <v>0</v>
      </c>
      <c r="T82" s="198">
        <f t="shared" si="73"/>
        <v>0</v>
      </c>
      <c r="U82" s="198">
        <f t="shared" si="74"/>
        <v>0.5</v>
      </c>
      <c r="V82" s="198">
        <f t="shared" si="75"/>
        <v>1.5</v>
      </c>
      <c r="W82" s="132">
        <v>1</v>
      </c>
      <c r="X82" s="132"/>
      <c r="Y82" s="132"/>
      <c r="Z82" s="132">
        <v>0.5</v>
      </c>
      <c r="AA82" s="132"/>
      <c r="AB82" s="132"/>
      <c r="AC82" s="49">
        <f t="shared" si="77"/>
        <v>0</v>
      </c>
      <c r="AD82" s="102">
        <v>1</v>
      </c>
      <c r="AE82" s="16"/>
      <c r="AF82" s="18"/>
      <c r="AG82" s="132">
        <v>0.5</v>
      </c>
      <c r="AH82" s="218">
        <f t="shared" si="78"/>
        <v>0</v>
      </c>
      <c r="AI82" s="36">
        <v>1</v>
      </c>
      <c r="AJ82" s="36"/>
      <c r="AK82" s="36"/>
      <c r="AL82" s="36">
        <v>0</v>
      </c>
      <c r="AM82" s="36" t="s">
        <v>410</v>
      </c>
      <c r="AN82" s="36"/>
      <c r="AO82" s="115"/>
      <c r="AP82" s="129">
        <f t="shared" si="89"/>
        <v>390.11</v>
      </c>
      <c r="AQ82" s="111">
        <v>152.88</v>
      </c>
      <c r="AR82" s="111">
        <v>88.2</v>
      </c>
      <c r="AS82" s="129">
        <v>72.81</v>
      </c>
      <c r="AT82" s="129">
        <v>69.61999999999999</v>
      </c>
      <c r="AU82" s="132"/>
      <c r="AV82" s="129">
        <v>68.52</v>
      </c>
      <c r="AW82" s="111"/>
      <c r="AX82" s="129">
        <v>1.1000000000000001</v>
      </c>
      <c r="AY82" s="111"/>
      <c r="AZ82" s="129">
        <v>6.6</v>
      </c>
      <c r="BA82" s="129">
        <v>6.6</v>
      </c>
      <c r="BB82" s="111"/>
      <c r="BC82" s="111"/>
      <c r="BD82" s="41"/>
      <c r="BF82" s="11">
        <f t="shared" si="82"/>
        <v>390.11</v>
      </c>
      <c r="BG82" s="11">
        <f t="shared" si="83"/>
        <v>313.89</v>
      </c>
      <c r="BH82" s="11">
        <f t="shared" si="84"/>
        <v>516.58702016315317</v>
      </c>
      <c r="BI82" s="11">
        <f t="shared" si="85"/>
        <v>383.29911062407677</v>
      </c>
      <c r="BJ82" s="236">
        <f t="shared" si="79"/>
        <v>1.3242086082467845</v>
      </c>
      <c r="BK82" s="236">
        <f t="shared" si="80"/>
        <v>1.2211255873843601</v>
      </c>
      <c r="BL82" s="220">
        <f>$BL$9*$BL$407</f>
        <v>705540</v>
      </c>
      <c r="BM82" s="221"/>
      <c r="BN82" s="221"/>
      <c r="BO82" s="221">
        <f t="shared" si="86"/>
        <v>705540</v>
      </c>
      <c r="BP82" s="221">
        <f t="shared" si="87"/>
        <v>516587.02016315318</v>
      </c>
      <c r="BQ82" s="232">
        <f t="shared" si="88"/>
        <v>188952.97983684682</v>
      </c>
    </row>
    <row r="83" spans="1:69" ht="55.95" customHeight="1">
      <c r="A83" s="704"/>
      <c r="B83" s="15" t="s">
        <v>91</v>
      </c>
      <c r="C83" s="16" t="s">
        <v>399</v>
      </c>
      <c r="D83" s="107">
        <v>334</v>
      </c>
      <c r="E83" s="15" t="s">
        <v>88</v>
      </c>
      <c r="F83" s="124">
        <v>1</v>
      </c>
      <c r="G83" s="124"/>
      <c r="H83" s="124"/>
      <c r="I83" s="156">
        <v>0.5</v>
      </c>
      <c r="J83" s="124"/>
      <c r="K83" s="124"/>
      <c r="L83" s="124"/>
      <c r="M83" s="124"/>
      <c r="N83" s="124"/>
      <c r="O83" s="124"/>
      <c r="P83" s="124"/>
      <c r="Q83" s="124"/>
      <c r="R83" s="198">
        <f t="shared" si="71"/>
        <v>1</v>
      </c>
      <c r="S83" s="198">
        <f t="shared" si="72"/>
        <v>0</v>
      </c>
      <c r="T83" s="198">
        <f t="shared" si="73"/>
        <v>0</v>
      </c>
      <c r="U83" s="198">
        <f t="shared" si="74"/>
        <v>0.5</v>
      </c>
      <c r="V83" s="198">
        <f t="shared" si="75"/>
        <v>1.5</v>
      </c>
      <c r="W83" s="132">
        <v>1</v>
      </c>
      <c r="X83" s="132"/>
      <c r="Y83" s="132"/>
      <c r="Z83" s="132">
        <v>0.5</v>
      </c>
      <c r="AA83" s="132"/>
      <c r="AB83" s="132"/>
      <c r="AC83" s="49">
        <f t="shared" si="77"/>
        <v>0</v>
      </c>
      <c r="AD83" s="102">
        <v>1</v>
      </c>
      <c r="AE83" s="16"/>
      <c r="AF83" s="16"/>
      <c r="AG83" s="132">
        <v>0.5</v>
      </c>
      <c r="AH83" s="218">
        <f t="shared" si="78"/>
        <v>0</v>
      </c>
      <c r="AI83" s="36">
        <v>1</v>
      </c>
      <c r="AJ83" s="36"/>
      <c r="AK83" s="36"/>
      <c r="AL83" s="36">
        <v>0</v>
      </c>
      <c r="AM83" s="36" t="s">
        <v>410</v>
      </c>
      <c r="AN83" s="36"/>
      <c r="AO83" s="115"/>
      <c r="AP83" s="129">
        <f t="shared" si="89"/>
        <v>455.58</v>
      </c>
      <c r="AQ83" s="111">
        <v>224.34000000000003</v>
      </c>
      <c r="AR83" s="111">
        <v>88.2</v>
      </c>
      <c r="AS83" s="129">
        <v>94.39</v>
      </c>
      <c r="AT83" s="129">
        <v>38.75</v>
      </c>
      <c r="AU83" s="132">
        <v>4.5999999999999996</v>
      </c>
      <c r="AV83" s="129">
        <v>30.45</v>
      </c>
      <c r="AW83" s="111"/>
      <c r="AX83" s="129">
        <v>3.7</v>
      </c>
      <c r="AY83" s="111"/>
      <c r="AZ83" s="129">
        <v>9.9</v>
      </c>
      <c r="BA83" s="129">
        <v>9.9</v>
      </c>
      <c r="BB83" s="111"/>
      <c r="BC83" s="111"/>
      <c r="BD83" s="41"/>
      <c r="BF83" s="11">
        <f t="shared" si="82"/>
        <v>455.58</v>
      </c>
      <c r="BG83" s="11">
        <f t="shared" si="83"/>
        <v>406.93</v>
      </c>
      <c r="BH83" s="11">
        <f t="shared" si="84"/>
        <v>603.28295774507012</v>
      </c>
      <c r="BI83" s="11">
        <f t="shared" si="85"/>
        <v>496.91263527431767</v>
      </c>
      <c r="BJ83" s="236">
        <f t="shared" si="79"/>
        <v>1.3242086082467845</v>
      </c>
      <c r="BK83" s="236">
        <f t="shared" si="80"/>
        <v>1.2211255873843601</v>
      </c>
      <c r="BL83" s="220">
        <f>$BL$9*$BL$407</f>
        <v>705540</v>
      </c>
      <c r="BM83" s="221"/>
      <c r="BN83" s="221"/>
      <c r="BO83" s="221">
        <f t="shared" si="86"/>
        <v>705540</v>
      </c>
      <c r="BP83" s="221">
        <f t="shared" si="87"/>
        <v>603282.9577450701</v>
      </c>
      <c r="BQ83" s="232">
        <f t="shared" si="88"/>
        <v>102257.0422549299</v>
      </c>
    </row>
    <row r="84" spans="1:69" ht="37.200000000000003" customHeight="1">
      <c r="A84" s="704"/>
      <c r="B84" s="15" t="s">
        <v>92</v>
      </c>
      <c r="C84" s="16" t="s">
        <v>400</v>
      </c>
      <c r="D84" s="207">
        <v>167</v>
      </c>
      <c r="E84" s="15" t="s">
        <v>15</v>
      </c>
      <c r="F84" s="124">
        <v>1</v>
      </c>
      <c r="G84" s="124"/>
      <c r="H84" s="124"/>
      <c r="I84" s="156">
        <v>0.5</v>
      </c>
      <c r="J84" s="124"/>
      <c r="K84" s="124"/>
      <c r="L84" s="124"/>
      <c r="M84" s="124"/>
      <c r="N84" s="124"/>
      <c r="O84" s="124"/>
      <c r="P84" s="124"/>
      <c r="Q84" s="124"/>
      <c r="R84" s="198">
        <f t="shared" si="71"/>
        <v>1</v>
      </c>
      <c r="S84" s="198">
        <f t="shared" si="72"/>
        <v>0</v>
      </c>
      <c r="T84" s="198">
        <f t="shared" si="73"/>
        <v>0</v>
      </c>
      <c r="U84" s="198">
        <f t="shared" si="74"/>
        <v>0.5</v>
      </c>
      <c r="V84" s="198">
        <f t="shared" si="75"/>
        <v>1.5</v>
      </c>
      <c r="W84" s="132">
        <v>1</v>
      </c>
      <c r="X84" s="132"/>
      <c r="Y84" s="132"/>
      <c r="Z84" s="132">
        <v>0.5</v>
      </c>
      <c r="AA84" s="132"/>
      <c r="AB84" s="132"/>
      <c r="AC84" s="49">
        <f t="shared" si="77"/>
        <v>0</v>
      </c>
      <c r="AD84" s="102">
        <v>1</v>
      </c>
      <c r="AE84" s="16"/>
      <c r="AF84" s="18"/>
      <c r="AG84" s="132">
        <v>0.5</v>
      </c>
      <c r="AH84" s="218">
        <f t="shared" si="78"/>
        <v>0</v>
      </c>
      <c r="AI84" s="36">
        <v>1</v>
      </c>
      <c r="AJ84" s="36"/>
      <c r="AK84" s="36"/>
      <c r="AL84" s="36">
        <v>0</v>
      </c>
      <c r="AM84" s="36" t="s">
        <v>410</v>
      </c>
      <c r="AN84" s="36"/>
      <c r="AO84" s="115"/>
      <c r="AP84" s="129">
        <f t="shared" si="89"/>
        <v>479.61</v>
      </c>
      <c r="AQ84" s="111">
        <v>255.23000000000002</v>
      </c>
      <c r="AR84" s="111">
        <v>88.2</v>
      </c>
      <c r="AS84" s="129">
        <v>103.72</v>
      </c>
      <c r="AT84" s="129">
        <v>25.860000000000003</v>
      </c>
      <c r="AU84" s="132"/>
      <c r="AV84" s="129">
        <v>24.76</v>
      </c>
      <c r="AW84" s="111"/>
      <c r="AX84" s="129">
        <v>1.1000000000000001</v>
      </c>
      <c r="AY84" s="111"/>
      <c r="AZ84" s="129">
        <v>6.6</v>
      </c>
      <c r="BA84" s="129">
        <v>6.6</v>
      </c>
      <c r="BB84" s="111"/>
      <c r="BC84" s="111"/>
      <c r="BD84" s="41"/>
      <c r="BF84" s="11">
        <f t="shared" si="82"/>
        <v>479.61</v>
      </c>
      <c r="BG84" s="11">
        <f t="shared" si="83"/>
        <v>447.15</v>
      </c>
      <c r="BH84" s="11">
        <f t="shared" si="84"/>
        <v>635.10369060124037</v>
      </c>
      <c r="BI84" s="11">
        <f t="shared" si="85"/>
        <v>546.02630639891663</v>
      </c>
      <c r="BJ84" s="236">
        <f t="shared" si="79"/>
        <v>1.3242086082467845</v>
      </c>
      <c r="BK84" s="236">
        <f t="shared" si="80"/>
        <v>1.2211255873843603</v>
      </c>
      <c r="BL84" s="220">
        <f>$BL$9*$BL$407</f>
        <v>705540</v>
      </c>
      <c r="BM84" s="221"/>
      <c r="BN84" s="221"/>
      <c r="BO84" s="221">
        <f t="shared" si="86"/>
        <v>705540</v>
      </c>
      <c r="BP84" s="221">
        <f t="shared" si="87"/>
        <v>635103.69060124038</v>
      </c>
      <c r="BQ84" s="232">
        <f t="shared" si="88"/>
        <v>70436.309398759622</v>
      </c>
    </row>
    <row r="85" spans="1:69" ht="69" customHeight="1">
      <c r="A85" s="704"/>
      <c r="B85" s="15" t="s">
        <v>93</v>
      </c>
      <c r="C85" s="16" t="s">
        <v>401</v>
      </c>
      <c r="D85" s="240">
        <v>295</v>
      </c>
      <c r="E85" s="15" t="s">
        <v>15</v>
      </c>
      <c r="F85" s="124">
        <v>1</v>
      </c>
      <c r="G85" s="124"/>
      <c r="H85" s="124"/>
      <c r="I85" s="156">
        <v>0.5</v>
      </c>
      <c r="J85" s="124"/>
      <c r="K85" s="124"/>
      <c r="L85" s="124"/>
      <c r="M85" s="124"/>
      <c r="N85" s="124"/>
      <c r="O85" s="124"/>
      <c r="P85" s="124"/>
      <c r="Q85" s="124"/>
      <c r="R85" s="198">
        <f t="shared" si="71"/>
        <v>1</v>
      </c>
      <c r="S85" s="198">
        <f t="shared" si="72"/>
        <v>0</v>
      </c>
      <c r="T85" s="198">
        <f t="shared" si="73"/>
        <v>0</v>
      </c>
      <c r="U85" s="198">
        <f t="shared" si="74"/>
        <v>0.5</v>
      </c>
      <c r="V85" s="198">
        <f t="shared" si="75"/>
        <v>1.5</v>
      </c>
      <c r="W85" s="132">
        <v>1</v>
      </c>
      <c r="X85" s="132"/>
      <c r="Y85" s="132"/>
      <c r="Z85" s="132">
        <v>0.5</v>
      </c>
      <c r="AA85" s="132"/>
      <c r="AB85" s="132"/>
      <c r="AC85" s="49">
        <f t="shared" si="77"/>
        <v>0</v>
      </c>
      <c r="AD85" s="102">
        <v>1</v>
      </c>
      <c r="AE85" s="16"/>
      <c r="AF85" s="16"/>
      <c r="AG85" s="132">
        <v>0.5</v>
      </c>
      <c r="AH85" s="218">
        <f t="shared" si="78"/>
        <v>0</v>
      </c>
      <c r="AI85" s="36">
        <v>1</v>
      </c>
      <c r="AJ85" s="36"/>
      <c r="AK85" s="36"/>
      <c r="AL85" s="36">
        <v>0</v>
      </c>
      <c r="AM85" s="36" t="s">
        <v>410</v>
      </c>
      <c r="AN85" s="36"/>
      <c r="AO85" s="115"/>
      <c r="AP85" s="129">
        <f t="shared" si="89"/>
        <v>477.92</v>
      </c>
      <c r="AQ85" s="111">
        <v>249.69</v>
      </c>
      <c r="AR85" s="111">
        <v>88.2</v>
      </c>
      <c r="AS85" s="129">
        <v>102.04</v>
      </c>
      <c r="AT85" s="129">
        <v>31.389999999999997</v>
      </c>
      <c r="AU85" s="132">
        <v>4.5999999999999996</v>
      </c>
      <c r="AV85" s="129">
        <v>23.09</v>
      </c>
      <c r="AW85" s="111"/>
      <c r="AX85" s="129">
        <v>3.7</v>
      </c>
      <c r="AY85" s="111"/>
      <c r="AZ85" s="129">
        <v>6.6</v>
      </c>
      <c r="BA85" s="129">
        <v>6.6</v>
      </c>
      <c r="BB85" s="111"/>
      <c r="BC85" s="111"/>
      <c r="BD85" s="41"/>
      <c r="BF85" s="11">
        <f t="shared" si="82"/>
        <v>477.92</v>
      </c>
      <c r="BG85" s="11">
        <f t="shared" si="83"/>
        <v>439.93</v>
      </c>
      <c r="BH85" s="11">
        <f t="shared" si="84"/>
        <v>632.8657780533033</v>
      </c>
      <c r="BI85" s="11">
        <f t="shared" si="85"/>
        <v>537.20977965800159</v>
      </c>
      <c r="BJ85" s="236">
        <f t="shared" si="79"/>
        <v>1.3242086082467845</v>
      </c>
      <c r="BK85" s="236">
        <f t="shared" si="80"/>
        <v>1.2211255873843603</v>
      </c>
      <c r="BL85" s="226">
        <f>$BL$9*$BL$404</f>
        <v>470360</v>
      </c>
      <c r="BM85" s="221"/>
      <c r="BN85" s="221"/>
      <c r="BO85" s="221">
        <f t="shared" si="86"/>
        <v>470360</v>
      </c>
      <c r="BP85" s="221">
        <f t="shared" si="87"/>
        <v>632865.77805330325</v>
      </c>
      <c r="BQ85" s="232">
        <f t="shared" si="88"/>
        <v>-162505.77805330325</v>
      </c>
    </row>
    <row r="86" spans="1:69" ht="90.6" customHeight="1">
      <c r="A86" s="704"/>
      <c r="B86" s="15" t="s">
        <v>94</v>
      </c>
      <c r="C86" s="16" t="s">
        <v>402</v>
      </c>
      <c r="D86" s="107">
        <v>428</v>
      </c>
      <c r="E86" s="15" t="s">
        <v>95</v>
      </c>
      <c r="F86" s="124">
        <v>1</v>
      </c>
      <c r="G86" s="124"/>
      <c r="H86" s="124"/>
      <c r="I86" s="156">
        <v>0.5</v>
      </c>
      <c r="J86" s="124"/>
      <c r="K86" s="124"/>
      <c r="L86" s="124"/>
      <c r="M86" s="124"/>
      <c r="N86" s="124"/>
      <c r="O86" s="124"/>
      <c r="P86" s="124"/>
      <c r="Q86" s="124"/>
      <c r="R86" s="198">
        <f t="shared" si="71"/>
        <v>1</v>
      </c>
      <c r="S86" s="198">
        <f t="shared" si="72"/>
        <v>0</v>
      </c>
      <c r="T86" s="198">
        <f t="shared" si="73"/>
        <v>0</v>
      </c>
      <c r="U86" s="198">
        <f t="shared" si="74"/>
        <v>0.5</v>
      </c>
      <c r="V86" s="198">
        <f t="shared" si="75"/>
        <v>1.5</v>
      </c>
      <c r="W86" s="132">
        <v>1</v>
      </c>
      <c r="X86" s="132">
        <v>1</v>
      </c>
      <c r="Y86" s="132"/>
      <c r="Z86" s="132">
        <v>1</v>
      </c>
      <c r="AA86" s="132">
        <v>1</v>
      </c>
      <c r="AB86" s="132"/>
      <c r="AC86" s="204">
        <f t="shared" si="77"/>
        <v>-1</v>
      </c>
      <c r="AD86" s="102">
        <v>0</v>
      </c>
      <c r="AE86" s="16">
        <v>1</v>
      </c>
      <c r="AF86" s="18"/>
      <c r="AG86" s="132">
        <v>2</v>
      </c>
      <c r="AH86" s="129">
        <f t="shared" si="78"/>
        <v>0</v>
      </c>
      <c r="AI86" s="36">
        <v>0</v>
      </c>
      <c r="AJ86" s="36">
        <v>1</v>
      </c>
      <c r="AK86" s="36"/>
      <c r="AL86" s="36">
        <v>2</v>
      </c>
      <c r="AM86" s="36"/>
      <c r="AN86" s="36" t="s">
        <v>410</v>
      </c>
      <c r="AO86" s="115"/>
      <c r="AP86" s="129">
        <f t="shared" si="89"/>
        <v>804.95000000000016</v>
      </c>
      <c r="AQ86" s="111">
        <v>272.42</v>
      </c>
      <c r="AR86" s="111">
        <v>279.22000000000003</v>
      </c>
      <c r="AS86" s="129">
        <v>166.6</v>
      </c>
      <c r="AT86" s="129">
        <v>80.11</v>
      </c>
      <c r="AU86" s="132">
        <v>4.5999999999999996</v>
      </c>
      <c r="AV86" s="129">
        <v>71.81</v>
      </c>
      <c r="AW86" s="111"/>
      <c r="AX86" s="129">
        <v>3.7</v>
      </c>
      <c r="AY86" s="111"/>
      <c r="AZ86" s="129">
        <v>6.6</v>
      </c>
      <c r="BA86" s="129">
        <v>6.6</v>
      </c>
      <c r="BB86" s="111"/>
      <c r="BC86" s="111"/>
      <c r="BD86" s="41"/>
      <c r="BF86" s="11">
        <f t="shared" si="82"/>
        <v>804.95000000000016</v>
      </c>
      <c r="BG86" s="11">
        <f t="shared" si="83"/>
        <v>718.24000000000012</v>
      </c>
      <c r="BH86" s="11">
        <f t="shared" si="84"/>
        <v>1065.9217192082494</v>
      </c>
      <c r="BI86" s="11">
        <f t="shared" si="85"/>
        <v>877.06124188294302</v>
      </c>
      <c r="BJ86" s="236">
        <f t="shared" si="79"/>
        <v>1.3242086082467845</v>
      </c>
      <c r="BK86" s="236">
        <f t="shared" si="80"/>
        <v>1.2211255873843603</v>
      </c>
      <c r="BL86" s="222">
        <f>$BL$9*$BL$405</f>
        <v>470360</v>
      </c>
      <c r="BM86" s="221"/>
      <c r="BN86" s="221"/>
      <c r="BO86" s="221">
        <f t="shared" si="86"/>
        <v>470360</v>
      </c>
      <c r="BP86" s="221">
        <f t="shared" si="87"/>
        <v>1065921.7192082494</v>
      </c>
      <c r="BQ86" s="232">
        <f t="shared" si="88"/>
        <v>-595561.71920824936</v>
      </c>
    </row>
    <row r="87" spans="1:69" ht="81.599999999999994" customHeight="1">
      <c r="A87" s="704"/>
      <c r="B87" s="15" t="s">
        <v>96</v>
      </c>
      <c r="C87" s="16" t="s">
        <v>403</v>
      </c>
      <c r="D87" s="207">
        <v>221</v>
      </c>
      <c r="E87" s="15" t="s">
        <v>88</v>
      </c>
      <c r="F87" s="124">
        <v>1</v>
      </c>
      <c r="G87" s="124"/>
      <c r="H87" s="124"/>
      <c r="I87" s="156">
        <v>0.5</v>
      </c>
      <c r="J87" s="124"/>
      <c r="K87" s="124"/>
      <c r="L87" s="124"/>
      <c r="M87" s="124"/>
      <c r="N87" s="124"/>
      <c r="O87" s="124"/>
      <c r="P87" s="124"/>
      <c r="Q87" s="124"/>
      <c r="R87" s="198">
        <f t="shared" si="71"/>
        <v>1</v>
      </c>
      <c r="S87" s="198">
        <f t="shared" si="72"/>
        <v>0</v>
      </c>
      <c r="T87" s="198">
        <f t="shared" si="73"/>
        <v>0</v>
      </c>
      <c r="U87" s="198">
        <f t="shared" si="74"/>
        <v>0.5</v>
      </c>
      <c r="V87" s="198">
        <f t="shared" si="75"/>
        <v>1.5</v>
      </c>
      <c r="W87" s="132">
        <v>1</v>
      </c>
      <c r="X87" s="132"/>
      <c r="Y87" s="132"/>
      <c r="Z87" s="132">
        <v>0</v>
      </c>
      <c r="AA87" s="132"/>
      <c r="AB87" s="132"/>
      <c r="AC87" s="49">
        <f t="shared" si="77"/>
        <v>0</v>
      </c>
      <c r="AD87" s="102">
        <v>1</v>
      </c>
      <c r="AE87" s="16"/>
      <c r="AF87" s="18"/>
      <c r="AG87" s="132">
        <v>0</v>
      </c>
      <c r="AH87" s="218">
        <f t="shared" si="78"/>
        <v>0</v>
      </c>
      <c r="AI87" s="36">
        <v>1</v>
      </c>
      <c r="AJ87" s="36"/>
      <c r="AK87" s="36"/>
      <c r="AL87" s="36">
        <v>0</v>
      </c>
      <c r="AM87" s="36" t="s">
        <v>410</v>
      </c>
      <c r="AN87" s="36"/>
      <c r="AO87" s="115"/>
      <c r="AP87" s="129">
        <f t="shared" si="89"/>
        <v>467.74</v>
      </c>
      <c r="AQ87" s="111">
        <v>265.37</v>
      </c>
      <c r="AR87" s="111">
        <v>86.2</v>
      </c>
      <c r="AS87" s="129">
        <v>106.17</v>
      </c>
      <c r="AT87" s="129">
        <v>3.4</v>
      </c>
      <c r="AU87" s="132">
        <v>2.2999999999999998</v>
      </c>
      <c r="AV87" s="129">
        <v>0</v>
      </c>
      <c r="AW87" s="111"/>
      <c r="AX87" s="129">
        <v>1.1000000000000001</v>
      </c>
      <c r="AY87" s="111"/>
      <c r="AZ87" s="129">
        <v>6.6</v>
      </c>
      <c r="BA87" s="129">
        <v>6.6</v>
      </c>
      <c r="BB87" s="111"/>
      <c r="BC87" s="111"/>
      <c r="BD87" s="41"/>
      <c r="BF87" s="11">
        <f t="shared" si="82"/>
        <v>467.74</v>
      </c>
      <c r="BG87" s="11">
        <f t="shared" si="83"/>
        <v>457.74</v>
      </c>
      <c r="BH87" s="11">
        <f t="shared" si="84"/>
        <v>619.38533442135099</v>
      </c>
      <c r="BI87" s="11">
        <f t="shared" si="85"/>
        <v>558.95802636931705</v>
      </c>
      <c r="BJ87" s="236">
        <f t="shared" si="79"/>
        <v>1.3242086082467845</v>
      </c>
      <c r="BK87" s="236">
        <f t="shared" si="80"/>
        <v>1.2211255873843603</v>
      </c>
      <c r="BL87" s="220">
        <f>$BL$9*$BL$407</f>
        <v>705540</v>
      </c>
      <c r="BM87" s="221"/>
      <c r="BN87" s="221"/>
      <c r="BO87" s="221">
        <f t="shared" si="86"/>
        <v>705540</v>
      </c>
      <c r="BP87" s="221">
        <f t="shared" si="87"/>
        <v>619385.33442135097</v>
      </c>
      <c r="BQ87" s="232">
        <f t="shared" si="88"/>
        <v>86154.66557864903</v>
      </c>
    </row>
    <row r="88" spans="1:69" ht="42.6" customHeight="1">
      <c r="A88" s="704"/>
      <c r="B88" s="15" t="s">
        <v>97</v>
      </c>
      <c r="C88" s="16" t="s">
        <v>404</v>
      </c>
      <c r="D88" s="107">
        <v>334</v>
      </c>
      <c r="E88" s="15" t="s">
        <v>15</v>
      </c>
      <c r="F88" s="124">
        <v>1</v>
      </c>
      <c r="G88" s="124"/>
      <c r="H88" s="124"/>
      <c r="I88" s="156">
        <v>0.5</v>
      </c>
      <c r="J88" s="124"/>
      <c r="K88" s="124"/>
      <c r="L88" s="124"/>
      <c r="M88" s="124"/>
      <c r="N88" s="124"/>
      <c r="O88" s="124"/>
      <c r="P88" s="124"/>
      <c r="Q88" s="124"/>
      <c r="R88" s="198">
        <f t="shared" si="71"/>
        <v>1</v>
      </c>
      <c r="S88" s="198">
        <f t="shared" si="72"/>
        <v>0</v>
      </c>
      <c r="T88" s="198">
        <f t="shared" si="73"/>
        <v>0</v>
      </c>
      <c r="U88" s="198">
        <f t="shared" si="74"/>
        <v>0.5</v>
      </c>
      <c r="V88" s="198">
        <f t="shared" si="75"/>
        <v>1.5</v>
      </c>
      <c r="W88" s="132">
        <v>1</v>
      </c>
      <c r="X88" s="132"/>
      <c r="Y88" s="132"/>
      <c r="Z88" s="132">
        <v>0.5</v>
      </c>
      <c r="AA88" s="132"/>
      <c r="AB88" s="132"/>
      <c r="AC88" s="49">
        <f t="shared" si="77"/>
        <v>0</v>
      </c>
      <c r="AD88" s="102">
        <v>1</v>
      </c>
      <c r="AE88" s="16"/>
      <c r="AF88" s="16"/>
      <c r="AG88" s="132">
        <v>0.5</v>
      </c>
      <c r="AH88" s="218">
        <f t="shared" si="78"/>
        <v>0</v>
      </c>
      <c r="AI88" s="36">
        <v>1</v>
      </c>
      <c r="AJ88" s="36"/>
      <c r="AK88" s="36"/>
      <c r="AL88" s="36">
        <v>1</v>
      </c>
      <c r="AM88" s="36" t="s">
        <v>410</v>
      </c>
      <c r="AN88" s="36"/>
      <c r="AO88" s="115"/>
      <c r="AP88" s="129">
        <f t="shared" si="89"/>
        <v>438.71999999999997</v>
      </c>
      <c r="AQ88" s="111">
        <v>242.51</v>
      </c>
      <c r="AR88" s="111">
        <v>59.21</v>
      </c>
      <c r="AS88" s="129">
        <v>91.12</v>
      </c>
      <c r="AT88" s="129">
        <v>38.75</v>
      </c>
      <c r="AU88" s="132"/>
      <c r="AV88" s="129">
        <v>35.049999999999997</v>
      </c>
      <c r="AW88" s="111"/>
      <c r="AX88" s="129">
        <v>3.7</v>
      </c>
      <c r="AY88" s="111"/>
      <c r="AZ88" s="129">
        <v>7.13</v>
      </c>
      <c r="BA88" s="129">
        <v>7.13</v>
      </c>
      <c r="BB88" s="111"/>
      <c r="BC88" s="111"/>
      <c r="BD88" s="41"/>
      <c r="BF88" s="11">
        <f t="shared" si="82"/>
        <v>438.71999999999997</v>
      </c>
      <c r="BG88" s="11">
        <f t="shared" si="83"/>
        <v>392.84</v>
      </c>
      <c r="BH88" s="11">
        <f t="shared" si="84"/>
        <v>580.95680061002929</v>
      </c>
      <c r="BI88" s="11">
        <f t="shared" si="85"/>
        <v>479.70697574807201</v>
      </c>
      <c r="BJ88" s="236">
        <f t="shared" si="79"/>
        <v>1.3242086082467845</v>
      </c>
      <c r="BK88" s="236">
        <f t="shared" si="80"/>
        <v>1.2211255873843601</v>
      </c>
      <c r="BL88" s="220">
        <f>$BL$9*$BL$407</f>
        <v>705540</v>
      </c>
      <c r="BM88" s="221"/>
      <c r="BN88" s="221"/>
      <c r="BO88" s="221">
        <f t="shared" si="86"/>
        <v>705540</v>
      </c>
      <c r="BP88" s="221">
        <f t="shared" si="87"/>
        <v>580956.80061002926</v>
      </c>
      <c r="BQ88" s="232">
        <f t="shared" si="88"/>
        <v>124583.19938997074</v>
      </c>
    </row>
    <row r="89" spans="1:69" ht="47.4" customHeight="1">
      <c r="A89" s="704"/>
      <c r="B89" s="15" t="s">
        <v>98</v>
      </c>
      <c r="C89" s="16" t="s">
        <v>405</v>
      </c>
      <c r="D89" s="207">
        <v>145</v>
      </c>
      <c r="E89" s="15" t="s">
        <v>15</v>
      </c>
      <c r="F89" s="124">
        <v>1</v>
      </c>
      <c r="G89" s="124"/>
      <c r="H89" s="124"/>
      <c r="I89" s="156">
        <v>0.5</v>
      </c>
      <c r="J89" s="124"/>
      <c r="K89" s="124"/>
      <c r="L89" s="124"/>
      <c r="M89" s="124"/>
      <c r="N89" s="124"/>
      <c r="O89" s="124"/>
      <c r="P89" s="124"/>
      <c r="Q89" s="124"/>
      <c r="R89" s="198">
        <f t="shared" si="71"/>
        <v>1</v>
      </c>
      <c r="S89" s="198">
        <f t="shared" si="72"/>
        <v>0</v>
      </c>
      <c r="T89" s="198">
        <f t="shared" si="73"/>
        <v>0</v>
      </c>
      <c r="U89" s="198">
        <f t="shared" si="74"/>
        <v>0.5</v>
      </c>
      <c r="V89" s="198">
        <f t="shared" si="75"/>
        <v>1.5</v>
      </c>
      <c r="W89" s="132">
        <v>1</v>
      </c>
      <c r="X89" s="132"/>
      <c r="Y89" s="132"/>
      <c r="Z89" s="132">
        <v>0.5</v>
      </c>
      <c r="AA89" s="132"/>
      <c r="AB89" s="132"/>
      <c r="AC89" s="49">
        <f t="shared" si="77"/>
        <v>0</v>
      </c>
      <c r="AD89" s="102">
        <v>0.5</v>
      </c>
      <c r="AE89" s="16"/>
      <c r="AF89" s="18"/>
      <c r="AG89" s="132">
        <v>0.25</v>
      </c>
      <c r="AH89" s="204">
        <f t="shared" si="78"/>
        <v>0.5</v>
      </c>
      <c r="AI89" s="36">
        <v>0</v>
      </c>
      <c r="AJ89" s="36"/>
      <c r="AK89" s="36"/>
      <c r="AL89" s="36">
        <v>0</v>
      </c>
      <c r="AM89" s="36" t="s">
        <v>411</v>
      </c>
      <c r="AN89" s="36"/>
      <c r="AO89" s="115"/>
      <c r="AP89" s="129">
        <f t="shared" si="89"/>
        <v>218.09999999999997</v>
      </c>
      <c r="AQ89" s="111">
        <v>117.5</v>
      </c>
      <c r="AR89" s="111">
        <v>44.1</v>
      </c>
      <c r="AS89" s="129">
        <v>48.8</v>
      </c>
      <c r="AT89" s="129">
        <v>1.1000000000000001</v>
      </c>
      <c r="AU89" s="132"/>
      <c r="AV89" s="129">
        <v>0</v>
      </c>
      <c r="AW89" s="111"/>
      <c r="AX89" s="129">
        <v>1.1000000000000001</v>
      </c>
      <c r="AY89" s="111"/>
      <c r="AZ89" s="129">
        <v>6.6</v>
      </c>
      <c r="BA89" s="129">
        <v>6.6</v>
      </c>
      <c r="BB89" s="111"/>
      <c r="BC89" s="111"/>
      <c r="BD89" s="41"/>
      <c r="BF89" s="11">
        <f t="shared" si="82"/>
        <v>218.09999999999997</v>
      </c>
      <c r="BG89" s="11">
        <f t="shared" si="83"/>
        <v>210.39999999999998</v>
      </c>
      <c r="BH89" s="11">
        <f t="shared" si="84"/>
        <v>288.80989745862365</v>
      </c>
      <c r="BI89" s="11">
        <f t="shared" si="85"/>
        <v>256.92482358566934</v>
      </c>
      <c r="BJ89" s="236">
        <f t="shared" si="79"/>
        <v>1.3242086082467845</v>
      </c>
      <c r="BK89" s="236">
        <f t="shared" si="80"/>
        <v>1.2211255873843601</v>
      </c>
      <c r="BL89" s="225">
        <f>$BL$9*$BL$406</f>
        <v>587950</v>
      </c>
      <c r="BM89" s="221"/>
      <c r="BN89" s="221"/>
      <c r="BO89" s="221">
        <f t="shared" si="86"/>
        <v>587950</v>
      </c>
      <c r="BP89" s="221">
        <f t="shared" si="87"/>
        <v>288809.89745862363</v>
      </c>
      <c r="BQ89" s="232">
        <f t="shared" si="88"/>
        <v>299140.10254137637</v>
      </c>
    </row>
    <row r="90" spans="1:69" ht="54.6" customHeight="1">
      <c r="A90" s="704"/>
      <c r="B90" s="15" t="s">
        <v>99</v>
      </c>
      <c r="C90" s="16" t="s">
        <v>406</v>
      </c>
      <c r="D90" s="107">
        <v>344</v>
      </c>
      <c r="E90" s="15" t="s">
        <v>15</v>
      </c>
      <c r="F90" s="124">
        <v>1</v>
      </c>
      <c r="G90" s="124"/>
      <c r="H90" s="124"/>
      <c r="I90" s="156">
        <v>0.5</v>
      </c>
      <c r="J90" s="124"/>
      <c r="K90" s="124"/>
      <c r="L90" s="124"/>
      <c r="M90" s="124"/>
      <c r="N90" s="124"/>
      <c r="O90" s="124"/>
      <c r="P90" s="124"/>
      <c r="Q90" s="124"/>
      <c r="R90" s="198">
        <f t="shared" si="71"/>
        <v>1</v>
      </c>
      <c r="S90" s="198">
        <f t="shared" si="72"/>
        <v>0</v>
      </c>
      <c r="T90" s="198">
        <f t="shared" si="73"/>
        <v>0</v>
      </c>
      <c r="U90" s="198">
        <f t="shared" si="74"/>
        <v>0.5</v>
      </c>
      <c r="V90" s="198">
        <f t="shared" si="75"/>
        <v>1.5</v>
      </c>
      <c r="W90" s="133">
        <v>1</v>
      </c>
      <c r="X90" s="133"/>
      <c r="Y90" s="133"/>
      <c r="Z90" s="133">
        <v>0.5</v>
      </c>
      <c r="AA90" s="133"/>
      <c r="AB90" s="133"/>
      <c r="AC90" s="49">
        <f t="shared" si="77"/>
        <v>0</v>
      </c>
      <c r="AD90" s="102">
        <v>1</v>
      </c>
      <c r="AE90" s="16"/>
      <c r="AF90" s="18"/>
      <c r="AG90" s="132">
        <v>0.5</v>
      </c>
      <c r="AH90" s="218">
        <f t="shared" si="78"/>
        <v>0</v>
      </c>
      <c r="AI90" s="36">
        <v>1</v>
      </c>
      <c r="AJ90" s="36"/>
      <c r="AK90" s="36"/>
      <c r="AL90" s="36">
        <v>0</v>
      </c>
      <c r="AM90" s="36" t="s">
        <v>410</v>
      </c>
      <c r="AN90" s="36"/>
      <c r="AO90" s="115"/>
      <c r="AP90" s="129">
        <f t="shared" si="89"/>
        <v>490.74</v>
      </c>
      <c r="AQ90" s="111">
        <v>261.22000000000003</v>
      </c>
      <c r="AR90" s="111">
        <v>88.2</v>
      </c>
      <c r="AS90" s="129">
        <v>105.52</v>
      </c>
      <c r="AT90" s="129">
        <v>30.3</v>
      </c>
      <c r="AU90" s="133">
        <v>4.5999999999999996</v>
      </c>
      <c r="AV90" s="129">
        <v>22</v>
      </c>
      <c r="AW90" s="111"/>
      <c r="AX90" s="129">
        <v>3.7</v>
      </c>
      <c r="AY90" s="111"/>
      <c r="AZ90" s="129">
        <v>5.5</v>
      </c>
      <c r="BA90" s="129">
        <v>5.5</v>
      </c>
      <c r="BB90" s="111"/>
      <c r="BC90" s="111"/>
      <c r="BD90" s="41"/>
      <c r="BF90" s="11">
        <f t="shared" si="82"/>
        <v>490.74</v>
      </c>
      <c r="BG90" s="11">
        <f t="shared" si="83"/>
        <v>454.94</v>
      </c>
      <c r="BH90" s="11">
        <f t="shared" si="84"/>
        <v>649.84213241102714</v>
      </c>
      <c r="BI90" s="11">
        <f t="shared" si="85"/>
        <v>555.53887472464089</v>
      </c>
      <c r="BJ90" s="236">
        <f t="shared" si="79"/>
        <v>1.3242086082467848</v>
      </c>
      <c r="BK90" s="236">
        <f t="shared" si="80"/>
        <v>1.2211255873843603</v>
      </c>
      <c r="BL90" s="220">
        <f>$BL$9*$BL$407</f>
        <v>705540</v>
      </c>
      <c r="BM90" s="221"/>
      <c r="BN90" s="221"/>
      <c r="BO90" s="221">
        <f t="shared" si="86"/>
        <v>705540</v>
      </c>
      <c r="BP90" s="221">
        <f t="shared" si="87"/>
        <v>649842.13241102709</v>
      </c>
      <c r="BQ90" s="232">
        <f t="shared" si="88"/>
        <v>55697.867588972906</v>
      </c>
    </row>
    <row r="91" spans="1:69" ht="52.2" customHeight="1">
      <c r="A91" s="704"/>
      <c r="B91" s="15" t="s">
        <v>100</v>
      </c>
      <c r="C91" s="16" t="s">
        <v>407</v>
      </c>
      <c r="D91" s="207">
        <v>200</v>
      </c>
      <c r="E91" s="15" t="s">
        <v>15</v>
      </c>
      <c r="F91" s="124">
        <v>1</v>
      </c>
      <c r="G91" s="124"/>
      <c r="H91" s="124"/>
      <c r="I91" s="156">
        <v>0.5</v>
      </c>
      <c r="J91" s="124"/>
      <c r="K91" s="124"/>
      <c r="L91" s="124"/>
      <c r="M91" s="124"/>
      <c r="N91" s="124"/>
      <c r="O91" s="124"/>
      <c r="P91" s="124"/>
      <c r="Q91" s="124"/>
      <c r="R91" s="198">
        <f t="shared" si="71"/>
        <v>1</v>
      </c>
      <c r="S91" s="198">
        <f t="shared" si="72"/>
        <v>0</v>
      </c>
      <c r="T91" s="198">
        <f t="shared" si="73"/>
        <v>0</v>
      </c>
      <c r="U91" s="198">
        <f t="shared" si="74"/>
        <v>0.5</v>
      </c>
      <c r="V91" s="198">
        <f t="shared" si="75"/>
        <v>1.5</v>
      </c>
      <c r="W91" s="132">
        <v>1</v>
      </c>
      <c r="X91" s="132"/>
      <c r="Y91" s="132"/>
      <c r="Z91" s="132">
        <v>0.5</v>
      </c>
      <c r="AA91" s="132"/>
      <c r="AB91" s="132"/>
      <c r="AC91" s="49">
        <f t="shared" si="77"/>
        <v>0</v>
      </c>
      <c r="AD91" s="102">
        <v>1</v>
      </c>
      <c r="AE91" s="16"/>
      <c r="AF91" s="18"/>
      <c r="AG91" s="132">
        <v>0.5</v>
      </c>
      <c r="AH91" s="218">
        <f t="shared" si="78"/>
        <v>0</v>
      </c>
      <c r="AI91" s="36">
        <v>1</v>
      </c>
      <c r="AJ91" s="36"/>
      <c r="AK91" s="36"/>
      <c r="AL91" s="36">
        <v>0</v>
      </c>
      <c r="AM91" s="36" t="s">
        <v>410</v>
      </c>
      <c r="AN91" s="36"/>
      <c r="AO91" s="115"/>
      <c r="AP91" s="129">
        <f t="shared" si="89"/>
        <v>412.87999999999994</v>
      </c>
      <c r="AQ91" s="111">
        <v>220.48000000000002</v>
      </c>
      <c r="AR91" s="111">
        <v>88.2</v>
      </c>
      <c r="AS91" s="129">
        <v>93.22</v>
      </c>
      <c r="AT91" s="129">
        <v>5.6999999999999993</v>
      </c>
      <c r="AU91" s="132">
        <v>4.5999999999999996</v>
      </c>
      <c r="AV91" s="129">
        <v>0</v>
      </c>
      <c r="AW91" s="111"/>
      <c r="AX91" s="129">
        <v>1.1000000000000001</v>
      </c>
      <c r="AY91" s="111"/>
      <c r="AZ91" s="129">
        <v>5.28</v>
      </c>
      <c r="BA91" s="129">
        <v>5.28</v>
      </c>
      <c r="BB91" s="111"/>
      <c r="BC91" s="111"/>
      <c r="BD91" s="41"/>
      <c r="BF91" s="11">
        <f t="shared" si="82"/>
        <v>412.87999999999994</v>
      </c>
      <c r="BG91" s="11">
        <f t="shared" si="83"/>
        <v>401.9</v>
      </c>
      <c r="BH91" s="11">
        <f t="shared" si="84"/>
        <v>546.73925017293232</v>
      </c>
      <c r="BI91" s="11">
        <f t="shared" si="85"/>
        <v>490.77037356977434</v>
      </c>
      <c r="BJ91" s="236">
        <f t="shared" si="79"/>
        <v>1.3242086082467845</v>
      </c>
      <c r="BK91" s="236">
        <f t="shared" si="80"/>
        <v>1.2211255873843603</v>
      </c>
      <c r="BL91" s="220">
        <f>$BL$9*$BL$407</f>
        <v>705540</v>
      </c>
      <c r="BM91" s="221"/>
      <c r="BN91" s="221"/>
      <c r="BO91" s="221">
        <f t="shared" si="86"/>
        <v>705540</v>
      </c>
      <c r="BP91" s="221">
        <f t="shared" si="87"/>
        <v>546739.25017293228</v>
      </c>
      <c r="BQ91" s="232">
        <f t="shared" si="88"/>
        <v>158800.74982706772</v>
      </c>
    </row>
    <row r="92" spans="1:69" ht="40.950000000000003" customHeight="1">
      <c r="A92" s="704"/>
      <c r="B92" s="15" t="s">
        <v>101</v>
      </c>
      <c r="C92" s="16" t="s">
        <v>408</v>
      </c>
      <c r="D92" s="207">
        <v>238</v>
      </c>
      <c r="E92" s="15" t="s">
        <v>15</v>
      </c>
      <c r="F92" s="124">
        <v>1</v>
      </c>
      <c r="G92" s="124"/>
      <c r="H92" s="124"/>
      <c r="I92" s="156">
        <v>0.5</v>
      </c>
      <c r="J92" s="124"/>
      <c r="K92" s="124"/>
      <c r="L92" s="124"/>
      <c r="M92" s="124"/>
      <c r="N92" s="124"/>
      <c r="O92" s="124"/>
      <c r="P92" s="124"/>
      <c r="Q92" s="124"/>
      <c r="R92" s="198">
        <f t="shared" si="71"/>
        <v>1</v>
      </c>
      <c r="S92" s="198">
        <f t="shared" si="72"/>
        <v>0</v>
      </c>
      <c r="T92" s="198">
        <f t="shared" si="73"/>
        <v>0</v>
      </c>
      <c r="U92" s="198">
        <f t="shared" si="74"/>
        <v>0.5</v>
      </c>
      <c r="V92" s="198">
        <f t="shared" si="75"/>
        <v>1.5</v>
      </c>
      <c r="W92" s="132">
        <v>1</v>
      </c>
      <c r="X92" s="132"/>
      <c r="Y92" s="132"/>
      <c r="Z92" s="132">
        <v>0.5</v>
      </c>
      <c r="AA92" s="132"/>
      <c r="AB92" s="132"/>
      <c r="AC92" s="49">
        <f t="shared" si="77"/>
        <v>0</v>
      </c>
      <c r="AD92" s="102">
        <v>1</v>
      </c>
      <c r="AE92" s="16"/>
      <c r="AF92" s="18"/>
      <c r="AG92" s="132">
        <v>0.5</v>
      </c>
      <c r="AH92" s="218">
        <f t="shared" si="78"/>
        <v>0</v>
      </c>
      <c r="AI92" s="36">
        <v>1</v>
      </c>
      <c r="AJ92" s="36"/>
      <c r="AK92" s="36"/>
      <c r="AL92" s="36">
        <v>0</v>
      </c>
      <c r="AM92" s="36" t="s">
        <v>410</v>
      </c>
      <c r="AN92" s="36"/>
      <c r="AO92" s="115"/>
      <c r="AP92" s="129">
        <f t="shared" si="89"/>
        <v>476.19999999999993</v>
      </c>
      <c r="AQ92" s="111">
        <v>247.32999999999998</v>
      </c>
      <c r="AR92" s="111">
        <v>88.2</v>
      </c>
      <c r="AS92" s="129">
        <v>101.33</v>
      </c>
      <c r="AT92" s="129">
        <v>28.249999999999996</v>
      </c>
      <c r="AU92" s="132">
        <v>4.5999999999999996</v>
      </c>
      <c r="AV92" s="129">
        <v>19.95</v>
      </c>
      <c r="AW92" s="111"/>
      <c r="AX92" s="129">
        <v>3.7</v>
      </c>
      <c r="AY92" s="111"/>
      <c r="AZ92" s="129">
        <v>11.09</v>
      </c>
      <c r="BA92" s="129">
        <v>11.09</v>
      </c>
      <c r="BB92" s="111"/>
      <c r="BC92" s="111"/>
      <c r="BD92" s="41"/>
      <c r="BF92" s="11">
        <f t="shared" si="82"/>
        <v>476.19999999999993</v>
      </c>
      <c r="BG92" s="11">
        <f t="shared" si="83"/>
        <v>436.85999999999996</v>
      </c>
      <c r="BH92" s="11">
        <f t="shared" si="84"/>
        <v>630.58813924711865</v>
      </c>
      <c r="BI92" s="11">
        <f t="shared" si="85"/>
        <v>533.46092410473159</v>
      </c>
      <c r="BJ92" s="236">
        <f t="shared" si="79"/>
        <v>1.3242086082467843</v>
      </c>
      <c r="BK92" s="236">
        <f t="shared" si="80"/>
        <v>1.2211255873843603</v>
      </c>
      <c r="BL92" s="220">
        <f>$BL$9*$BL$407</f>
        <v>705540</v>
      </c>
      <c r="BM92" s="221"/>
      <c r="BN92" s="221"/>
      <c r="BO92" s="221">
        <f t="shared" si="86"/>
        <v>705540</v>
      </c>
      <c r="BP92" s="221">
        <f t="shared" si="87"/>
        <v>630588.13924711861</v>
      </c>
      <c r="BQ92" s="232">
        <f t="shared" si="88"/>
        <v>74951.860752881388</v>
      </c>
    </row>
    <row r="93" spans="1:69">
      <c r="A93" s="704"/>
      <c r="B93" s="15" t="s">
        <v>102</v>
      </c>
      <c r="C93" s="16" t="s">
        <v>409</v>
      </c>
      <c r="D93" s="207">
        <v>255</v>
      </c>
      <c r="E93" s="15" t="s">
        <v>15</v>
      </c>
      <c r="F93" s="124">
        <v>1</v>
      </c>
      <c r="G93" s="124"/>
      <c r="H93" s="124"/>
      <c r="I93" s="156">
        <v>0.5</v>
      </c>
      <c r="J93" s="124"/>
      <c r="K93" s="124"/>
      <c r="L93" s="124"/>
      <c r="M93" s="124"/>
      <c r="N93" s="124"/>
      <c r="O93" s="124"/>
      <c r="P93" s="124"/>
      <c r="Q93" s="124"/>
      <c r="R93" s="198">
        <f t="shared" si="71"/>
        <v>1</v>
      </c>
      <c r="S93" s="198">
        <f t="shared" si="72"/>
        <v>0</v>
      </c>
      <c r="T93" s="198">
        <f t="shared" si="73"/>
        <v>0</v>
      </c>
      <c r="U93" s="198">
        <f t="shared" si="74"/>
        <v>0.5</v>
      </c>
      <c r="V93" s="198">
        <f t="shared" si="75"/>
        <v>1.5</v>
      </c>
      <c r="W93" s="132">
        <v>1</v>
      </c>
      <c r="X93" s="132"/>
      <c r="Y93" s="132"/>
      <c r="Z93" s="132">
        <v>0.5</v>
      </c>
      <c r="AA93" s="132"/>
      <c r="AB93" s="132"/>
      <c r="AC93" s="49">
        <f t="shared" si="77"/>
        <v>0</v>
      </c>
      <c r="AD93" s="102">
        <v>0.5</v>
      </c>
      <c r="AE93" s="16"/>
      <c r="AF93" s="16"/>
      <c r="AG93" s="132">
        <v>0.5</v>
      </c>
      <c r="AH93" s="204">
        <f t="shared" si="78"/>
        <v>0.5</v>
      </c>
      <c r="AI93" s="36">
        <v>0</v>
      </c>
      <c r="AJ93" s="36"/>
      <c r="AK93" s="36"/>
      <c r="AL93" s="36">
        <v>1</v>
      </c>
      <c r="AM93" s="36" t="s">
        <v>411</v>
      </c>
      <c r="AN93" s="36"/>
      <c r="AO93" s="115"/>
      <c r="AP93" s="129">
        <f t="shared" si="89"/>
        <v>253.75</v>
      </c>
      <c r="AQ93" s="111">
        <v>103.42</v>
      </c>
      <c r="AR93" s="111">
        <v>83.15</v>
      </c>
      <c r="AS93" s="129">
        <v>56.34</v>
      </c>
      <c r="AT93" s="129">
        <v>7.5399999999999991</v>
      </c>
      <c r="AU93" s="132">
        <v>4.5999999999999996</v>
      </c>
      <c r="AV93" s="129">
        <v>1.84</v>
      </c>
      <c r="AW93" s="111"/>
      <c r="AX93" s="129">
        <v>1.1000000000000001</v>
      </c>
      <c r="AY93" s="111"/>
      <c r="AZ93" s="129">
        <v>3.3</v>
      </c>
      <c r="BA93" s="129">
        <v>3.3</v>
      </c>
      <c r="BB93" s="111"/>
      <c r="BC93" s="111"/>
      <c r="BD93" s="41"/>
      <c r="BF93" s="11">
        <f t="shared" si="82"/>
        <v>253.75</v>
      </c>
      <c r="BG93" s="11">
        <f t="shared" si="83"/>
        <v>242.91</v>
      </c>
      <c r="BH93" s="11">
        <f t="shared" si="84"/>
        <v>336.01793434262157</v>
      </c>
      <c r="BI93" s="11">
        <f t="shared" si="85"/>
        <v>296.62361643153491</v>
      </c>
      <c r="BJ93" s="236">
        <f t="shared" si="79"/>
        <v>1.3242086082467845</v>
      </c>
      <c r="BK93" s="236">
        <f t="shared" si="80"/>
        <v>1.2211255873843601</v>
      </c>
      <c r="BL93" s="225">
        <f>$BL$9*$BL$406</f>
        <v>587950</v>
      </c>
      <c r="BM93" s="221"/>
      <c r="BN93" s="221"/>
      <c r="BO93" s="221">
        <f t="shared" si="86"/>
        <v>587950</v>
      </c>
      <c r="BP93" s="221">
        <f t="shared" si="87"/>
        <v>336017.93434262159</v>
      </c>
      <c r="BQ93" s="232">
        <f t="shared" si="88"/>
        <v>251932.06565737841</v>
      </c>
    </row>
    <row r="94" spans="1:69" s="14" customFormat="1">
      <c r="A94" s="3">
        <v>18</v>
      </c>
      <c r="B94" s="12" t="s">
        <v>10</v>
      </c>
      <c r="C94" s="12"/>
      <c r="D94" s="3"/>
      <c r="E94" s="12"/>
      <c r="F94" s="12">
        <f>SUM(F76:F93)</f>
        <v>16</v>
      </c>
      <c r="G94" s="12">
        <f t="shared" ref="G94:BC94" si="90">SUM(G76:G93)</f>
        <v>0</v>
      </c>
      <c r="H94" s="12">
        <f t="shared" si="90"/>
        <v>0</v>
      </c>
      <c r="I94" s="12">
        <f t="shared" si="90"/>
        <v>8</v>
      </c>
      <c r="J94" s="12">
        <f t="shared" si="90"/>
        <v>0</v>
      </c>
      <c r="K94" s="12">
        <f t="shared" si="90"/>
        <v>0</v>
      </c>
      <c r="L94" s="12">
        <f t="shared" si="90"/>
        <v>0</v>
      </c>
      <c r="M94" s="12">
        <f t="shared" si="90"/>
        <v>0</v>
      </c>
      <c r="N94" s="12">
        <f t="shared" si="90"/>
        <v>0</v>
      </c>
      <c r="O94" s="12">
        <f t="shared" si="90"/>
        <v>0</v>
      </c>
      <c r="P94" s="12">
        <f t="shared" si="90"/>
        <v>0</v>
      </c>
      <c r="Q94" s="12">
        <f t="shared" si="90"/>
        <v>0</v>
      </c>
      <c r="R94" s="12">
        <f t="shared" si="90"/>
        <v>16</v>
      </c>
      <c r="S94" s="12">
        <f t="shared" si="90"/>
        <v>0</v>
      </c>
      <c r="T94" s="12">
        <f t="shared" si="90"/>
        <v>0</v>
      </c>
      <c r="U94" s="12">
        <f t="shared" si="90"/>
        <v>8</v>
      </c>
      <c r="V94" s="12">
        <f t="shared" si="90"/>
        <v>24</v>
      </c>
      <c r="W94" s="12">
        <f t="shared" si="90"/>
        <v>18</v>
      </c>
      <c r="X94" s="12">
        <f t="shared" si="90"/>
        <v>1.25</v>
      </c>
      <c r="Y94" s="12">
        <f t="shared" si="90"/>
        <v>0</v>
      </c>
      <c r="Z94" s="12">
        <f t="shared" si="90"/>
        <v>9.5</v>
      </c>
      <c r="AA94" s="12">
        <f t="shared" si="90"/>
        <v>1</v>
      </c>
      <c r="AB94" s="12">
        <f t="shared" si="90"/>
        <v>0</v>
      </c>
      <c r="AC94" s="204">
        <f t="shared" si="77"/>
        <v>-3.25</v>
      </c>
      <c r="AD94" s="12">
        <f t="shared" si="90"/>
        <v>15.5</v>
      </c>
      <c r="AE94" s="12">
        <f t="shared" si="90"/>
        <v>1</v>
      </c>
      <c r="AF94" s="12">
        <f t="shared" si="90"/>
        <v>0</v>
      </c>
      <c r="AG94" s="12">
        <f t="shared" si="90"/>
        <v>9.75</v>
      </c>
      <c r="AH94" s="204">
        <f t="shared" si="78"/>
        <v>-0.5</v>
      </c>
      <c r="AI94" s="12">
        <f t="shared" si="90"/>
        <v>14</v>
      </c>
      <c r="AJ94" s="12">
        <f t="shared" si="90"/>
        <v>1</v>
      </c>
      <c r="AK94" s="12">
        <f t="shared" si="90"/>
        <v>0</v>
      </c>
      <c r="AL94" s="12">
        <f t="shared" si="90"/>
        <v>6</v>
      </c>
      <c r="AM94" s="12">
        <f t="shared" si="90"/>
        <v>0</v>
      </c>
      <c r="AN94" s="12">
        <f t="shared" si="90"/>
        <v>0</v>
      </c>
      <c r="AO94" s="12">
        <f t="shared" si="90"/>
        <v>0</v>
      </c>
      <c r="AP94" s="12">
        <f t="shared" si="90"/>
        <v>8078.3</v>
      </c>
      <c r="AQ94" s="12">
        <f t="shared" si="90"/>
        <v>4141.9800000000005</v>
      </c>
      <c r="AR94" s="12">
        <f t="shared" si="90"/>
        <v>1608.0800000000004</v>
      </c>
      <c r="AS94" s="12">
        <f t="shared" si="90"/>
        <v>1736.5199999999998</v>
      </c>
      <c r="AT94" s="12">
        <f t="shared" si="90"/>
        <v>464.91</v>
      </c>
      <c r="AU94" s="12">
        <f t="shared" si="90"/>
        <v>50.600000000000009</v>
      </c>
      <c r="AV94" s="12">
        <f t="shared" si="90"/>
        <v>373.71</v>
      </c>
      <c r="AW94" s="12">
        <f t="shared" si="90"/>
        <v>0</v>
      </c>
      <c r="AX94" s="12">
        <f t="shared" si="90"/>
        <v>40.600000000000009</v>
      </c>
      <c r="AY94" s="12">
        <f t="shared" si="90"/>
        <v>0</v>
      </c>
      <c r="AZ94" s="12">
        <f t="shared" si="90"/>
        <v>126.80999999999997</v>
      </c>
      <c r="BA94" s="12">
        <f t="shared" si="90"/>
        <v>126.80999999999997</v>
      </c>
      <c r="BB94" s="12">
        <f t="shared" si="90"/>
        <v>0</v>
      </c>
      <c r="BC94" s="12">
        <f t="shared" si="90"/>
        <v>0</v>
      </c>
      <c r="BD94" s="42"/>
      <c r="BF94" s="13">
        <f>SUM(BF76:BF93)</f>
        <v>8078.3</v>
      </c>
      <c r="BG94" s="13">
        <f>SUM(BG76:BG93)</f>
        <v>7486.5799999999981</v>
      </c>
      <c r="BH94" s="13">
        <f>'[1]Залегощенская ЦРБ'!$K$90</f>
        <v>10697.3544</v>
      </c>
      <c r="BI94" s="13">
        <f>'[1]Залегощенская ЦРБ'!$K$11</f>
        <v>9142.0544000000009</v>
      </c>
      <c r="BJ94" s="236">
        <f t="shared" si="79"/>
        <v>1.3242086082467845</v>
      </c>
      <c r="BK94" s="236">
        <f t="shared" si="80"/>
        <v>1.2211255873843603</v>
      </c>
      <c r="BL94" s="28">
        <f t="shared" ref="BL94:BQ94" si="91">SUM(BL76:BL93)</f>
        <v>11523820</v>
      </c>
      <c r="BM94" s="28">
        <f t="shared" si="91"/>
        <v>0</v>
      </c>
      <c r="BN94" s="28">
        <f t="shared" si="91"/>
        <v>0</v>
      </c>
      <c r="BO94" s="28">
        <f t="shared" si="91"/>
        <v>11523820</v>
      </c>
      <c r="BP94" s="28">
        <f t="shared" si="91"/>
        <v>10697354.399999999</v>
      </c>
      <c r="BQ94" s="233">
        <f t="shared" si="91"/>
        <v>826465.60000000056</v>
      </c>
    </row>
    <row r="95" spans="1:69" s="94" customFormat="1" ht="109.2">
      <c r="A95" s="721" t="s">
        <v>361</v>
      </c>
      <c r="B95" s="91" t="s">
        <v>103</v>
      </c>
      <c r="C95" s="157" t="s">
        <v>840</v>
      </c>
      <c r="D95" s="108">
        <v>346</v>
      </c>
      <c r="E95" s="92" t="s">
        <v>15</v>
      </c>
      <c r="F95" s="124">
        <v>1</v>
      </c>
      <c r="G95" s="124"/>
      <c r="H95" s="124"/>
      <c r="I95" s="156">
        <v>0.5</v>
      </c>
      <c r="J95" s="125"/>
      <c r="K95" s="125"/>
      <c r="L95" s="125"/>
      <c r="M95" s="125"/>
      <c r="N95" s="125"/>
      <c r="O95" s="125"/>
      <c r="P95" s="125"/>
      <c r="Q95" s="125"/>
      <c r="R95" s="198">
        <f t="shared" si="71"/>
        <v>1</v>
      </c>
      <c r="S95" s="198">
        <f t="shared" si="72"/>
        <v>0</v>
      </c>
      <c r="T95" s="198">
        <f t="shared" si="73"/>
        <v>0</v>
      </c>
      <c r="U95" s="198">
        <f t="shared" si="74"/>
        <v>0.5</v>
      </c>
      <c r="V95" s="198">
        <f t="shared" si="75"/>
        <v>1.5</v>
      </c>
      <c r="W95" s="134">
        <v>1</v>
      </c>
      <c r="X95" s="134"/>
      <c r="Y95" s="134"/>
      <c r="Z95" s="134">
        <v>0.25</v>
      </c>
      <c r="AA95" s="134"/>
      <c r="AB95" s="134">
        <v>0.25</v>
      </c>
      <c r="AC95" s="49">
        <f t="shared" si="77"/>
        <v>0</v>
      </c>
      <c r="AD95" s="158">
        <v>1</v>
      </c>
      <c r="AE95" s="134"/>
      <c r="AF95" s="134"/>
      <c r="AG95" s="134">
        <v>0.5</v>
      </c>
      <c r="AH95" s="218">
        <f t="shared" si="78"/>
        <v>0</v>
      </c>
      <c r="AI95" s="159">
        <v>1</v>
      </c>
      <c r="AJ95" s="159"/>
      <c r="AK95" s="159"/>
      <c r="AL95" s="159">
        <v>1</v>
      </c>
      <c r="AM95" s="160" t="s">
        <v>429</v>
      </c>
      <c r="AN95" s="160"/>
      <c r="AO95" s="160"/>
      <c r="AP95" s="134">
        <f t="shared" si="89"/>
        <v>499.76</v>
      </c>
      <c r="AQ95" s="160">
        <v>251.88000000000002</v>
      </c>
      <c r="AR95" s="160">
        <v>63.240000000000009</v>
      </c>
      <c r="AS95" s="160">
        <v>94.44</v>
      </c>
      <c r="AT95" s="160">
        <v>55.32</v>
      </c>
      <c r="AU95" s="160"/>
      <c r="AV95" s="160">
        <v>44.28</v>
      </c>
      <c r="AW95" s="160"/>
      <c r="AX95" s="160">
        <v>11.04</v>
      </c>
      <c r="AY95" s="160">
        <v>11</v>
      </c>
      <c r="AZ95" s="160">
        <v>23.880000000000003</v>
      </c>
      <c r="BA95" s="160">
        <v>10.68</v>
      </c>
      <c r="BB95" s="160"/>
      <c r="BC95" s="160">
        <v>13.200000000000001</v>
      </c>
      <c r="BD95" s="93"/>
      <c r="BF95" s="95">
        <f t="shared" ref="BF95:BF101" si="92">AP95</f>
        <v>499.76</v>
      </c>
      <c r="BG95" s="95">
        <f t="shared" ref="BG95:BG101" si="93">AQ95+AR95+AS95</f>
        <v>409.56</v>
      </c>
      <c r="BH95" s="95">
        <f t="shared" ref="BH95:BH101" si="94">$BH$102*(BF95/$BF$102)</f>
        <v>807.30955733217786</v>
      </c>
      <c r="BI95" s="95">
        <f t="shared" ref="BI95:BI101" si="95">$BI$102*(BG95/$BG$102)</f>
        <v>655.33210739058836</v>
      </c>
      <c r="BJ95" s="236">
        <f t="shared" si="79"/>
        <v>1.6153945040262883</v>
      </c>
      <c r="BK95" s="236">
        <f t="shared" si="80"/>
        <v>1.6000881614185671</v>
      </c>
      <c r="BL95" s="220">
        <f>$BL$9*$BL$407</f>
        <v>705540</v>
      </c>
      <c r="BM95" s="227"/>
      <c r="BN95" s="227"/>
      <c r="BO95" s="221">
        <f t="shared" si="86"/>
        <v>705540</v>
      </c>
      <c r="BP95" s="221">
        <f t="shared" ref="BP95:BP101" si="96">BH95*1000</f>
        <v>807309.55733217788</v>
      </c>
      <c r="BQ95" s="232">
        <f t="shared" si="88"/>
        <v>-101769.55733217788</v>
      </c>
    </row>
    <row r="96" spans="1:69" s="94" customFormat="1" ht="109.2">
      <c r="A96" s="721"/>
      <c r="B96" s="91" t="s">
        <v>104</v>
      </c>
      <c r="C96" s="157" t="s">
        <v>840</v>
      </c>
      <c r="D96" s="108">
        <v>309</v>
      </c>
      <c r="E96" s="92" t="s">
        <v>15</v>
      </c>
      <c r="F96" s="124">
        <v>1</v>
      </c>
      <c r="G96" s="124"/>
      <c r="H96" s="124"/>
      <c r="I96" s="156">
        <v>0.5</v>
      </c>
      <c r="J96" s="125"/>
      <c r="K96" s="125"/>
      <c r="L96" s="125"/>
      <c r="M96" s="125"/>
      <c r="N96" s="125"/>
      <c r="O96" s="125"/>
      <c r="P96" s="125"/>
      <c r="Q96" s="125"/>
      <c r="R96" s="198">
        <f t="shared" si="71"/>
        <v>1</v>
      </c>
      <c r="S96" s="198">
        <f t="shared" si="72"/>
        <v>0</v>
      </c>
      <c r="T96" s="198">
        <f t="shared" si="73"/>
        <v>0</v>
      </c>
      <c r="U96" s="198">
        <f t="shared" si="74"/>
        <v>0.5</v>
      </c>
      <c r="V96" s="198">
        <f t="shared" si="75"/>
        <v>1.5</v>
      </c>
      <c r="W96" s="134">
        <v>1</v>
      </c>
      <c r="X96" s="134"/>
      <c r="Y96" s="134"/>
      <c r="Z96" s="134">
        <v>0.25</v>
      </c>
      <c r="AA96" s="134"/>
      <c r="AB96" s="134">
        <v>0.25</v>
      </c>
      <c r="AC96" s="49">
        <f t="shared" si="77"/>
        <v>0</v>
      </c>
      <c r="AD96" s="158">
        <v>1</v>
      </c>
      <c r="AE96" s="134"/>
      <c r="AF96" s="134"/>
      <c r="AG96" s="134">
        <v>0.25</v>
      </c>
      <c r="AH96" s="218">
        <f t="shared" si="78"/>
        <v>0</v>
      </c>
      <c r="AI96" s="159">
        <v>1</v>
      </c>
      <c r="AJ96" s="159"/>
      <c r="AK96" s="159"/>
      <c r="AL96" s="159">
        <v>1</v>
      </c>
      <c r="AM96" s="160" t="s">
        <v>429</v>
      </c>
      <c r="AN96" s="160"/>
      <c r="AO96" s="160"/>
      <c r="AP96" s="134">
        <f t="shared" si="89"/>
        <v>433.30000000000007</v>
      </c>
      <c r="AQ96" s="160">
        <v>298.20000000000005</v>
      </c>
      <c r="AR96" s="160"/>
      <c r="AS96" s="160">
        <v>90.12</v>
      </c>
      <c r="AT96" s="160">
        <v>36.479999999999997</v>
      </c>
      <c r="AU96" s="160"/>
      <c r="AV96" s="160">
        <v>26.04</v>
      </c>
      <c r="AW96" s="160"/>
      <c r="AX96" s="160">
        <v>10.439999999999998</v>
      </c>
      <c r="AY96" s="160">
        <v>8.5</v>
      </c>
      <c r="AZ96" s="160"/>
      <c r="BA96" s="160">
        <v>9.120000000000001</v>
      </c>
      <c r="BB96" s="160"/>
      <c r="BC96" s="160">
        <v>13.200000000000001</v>
      </c>
      <c r="BD96" s="93"/>
      <c r="BF96" s="95">
        <f t="shared" si="92"/>
        <v>433.30000000000007</v>
      </c>
      <c r="BG96" s="95">
        <f t="shared" si="93"/>
        <v>388.32000000000005</v>
      </c>
      <c r="BH96" s="95">
        <f t="shared" si="94"/>
        <v>699.95043859459076</v>
      </c>
      <c r="BI96" s="95">
        <f t="shared" si="95"/>
        <v>621.34623484205815</v>
      </c>
      <c r="BJ96" s="236">
        <f t="shared" si="79"/>
        <v>1.615394504026288</v>
      </c>
      <c r="BK96" s="236">
        <f t="shared" si="80"/>
        <v>1.6000881614185674</v>
      </c>
      <c r="BL96" s="220">
        <f>$BL$9*$BL$407</f>
        <v>705540</v>
      </c>
      <c r="BM96" s="227"/>
      <c r="BN96" s="227"/>
      <c r="BO96" s="221">
        <f t="shared" si="86"/>
        <v>705540</v>
      </c>
      <c r="BP96" s="221">
        <f t="shared" si="96"/>
        <v>699950.43859459076</v>
      </c>
      <c r="BQ96" s="232">
        <f t="shared" si="88"/>
        <v>5589.5614054092439</v>
      </c>
    </row>
    <row r="97" spans="1:69" s="94" customFormat="1" ht="62.4">
      <c r="A97" s="721"/>
      <c r="B97" s="91" t="s">
        <v>105</v>
      </c>
      <c r="C97" s="157" t="s">
        <v>841</v>
      </c>
      <c r="D97" s="108">
        <v>310</v>
      </c>
      <c r="E97" s="91" t="s">
        <v>18</v>
      </c>
      <c r="F97" s="124">
        <v>1</v>
      </c>
      <c r="G97" s="124"/>
      <c r="H97" s="124"/>
      <c r="I97" s="156">
        <v>0.5</v>
      </c>
      <c r="J97" s="126"/>
      <c r="K97" s="126"/>
      <c r="L97" s="126"/>
      <c r="M97" s="126"/>
      <c r="N97" s="126"/>
      <c r="O97" s="126"/>
      <c r="P97" s="126"/>
      <c r="Q97" s="126"/>
      <c r="R97" s="198">
        <f t="shared" si="71"/>
        <v>1</v>
      </c>
      <c r="S97" s="198">
        <f t="shared" si="72"/>
        <v>0</v>
      </c>
      <c r="T97" s="198">
        <f t="shared" si="73"/>
        <v>0</v>
      </c>
      <c r="U97" s="198">
        <f t="shared" si="74"/>
        <v>0.5</v>
      </c>
      <c r="V97" s="198">
        <f t="shared" si="75"/>
        <v>1.5</v>
      </c>
      <c r="W97" s="134"/>
      <c r="X97" s="134">
        <v>1</v>
      </c>
      <c r="Y97" s="134"/>
      <c r="Z97" s="134">
        <v>0.25</v>
      </c>
      <c r="AA97" s="134"/>
      <c r="AB97" s="134">
        <v>0.25</v>
      </c>
      <c r="AC97" s="49">
        <f t="shared" si="77"/>
        <v>0</v>
      </c>
      <c r="AD97" s="214"/>
      <c r="AE97" s="134">
        <v>1</v>
      </c>
      <c r="AF97" s="134"/>
      <c r="AG97" s="134">
        <v>0.5</v>
      </c>
      <c r="AH97" s="129">
        <f t="shared" si="78"/>
        <v>0</v>
      </c>
      <c r="AI97" s="159"/>
      <c r="AJ97" s="159">
        <v>1</v>
      </c>
      <c r="AK97" s="159"/>
      <c r="AL97" s="159">
        <v>2</v>
      </c>
      <c r="AM97" s="160"/>
      <c r="AN97" s="160" t="s">
        <v>429</v>
      </c>
      <c r="AO97" s="160"/>
      <c r="AP97" s="134">
        <f t="shared" si="89"/>
        <v>378.84000000000003</v>
      </c>
      <c r="AQ97" s="160">
        <v>213.60000000000002</v>
      </c>
      <c r="AR97" s="160">
        <v>63.240000000000009</v>
      </c>
      <c r="AS97" s="160">
        <v>83.640000000000015</v>
      </c>
      <c r="AT97" s="160">
        <v>18.360000000000003</v>
      </c>
      <c r="AU97" s="160"/>
      <c r="AV97" s="160">
        <v>7.8000000000000007</v>
      </c>
      <c r="AW97" s="160"/>
      <c r="AX97" s="160">
        <v>10.560000000000002</v>
      </c>
      <c r="AY97" s="160"/>
      <c r="AZ97" s="160"/>
      <c r="BA97" s="160">
        <v>6.7199999999999989</v>
      </c>
      <c r="BB97" s="160"/>
      <c r="BC97" s="160">
        <v>14.28</v>
      </c>
      <c r="BD97" s="93"/>
      <c r="BF97" s="95">
        <f t="shared" si="92"/>
        <v>378.84000000000003</v>
      </c>
      <c r="BG97" s="95">
        <f t="shared" si="93"/>
        <v>360.48</v>
      </c>
      <c r="BH97" s="95">
        <f t="shared" si="94"/>
        <v>611.97605390531919</v>
      </c>
      <c r="BI97" s="95">
        <f t="shared" si="95"/>
        <v>576.79978042816515</v>
      </c>
      <c r="BJ97" s="236">
        <f t="shared" si="79"/>
        <v>1.6153945040262885</v>
      </c>
      <c r="BK97" s="236">
        <f t="shared" si="80"/>
        <v>1.6000881614185674</v>
      </c>
      <c r="BL97" s="222">
        <f>$BL$9*$BL$405</f>
        <v>470360</v>
      </c>
      <c r="BM97" s="227"/>
      <c r="BN97" s="227"/>
      <c r="BO97" s="221">
        <f t="shared" si="86"/>
        <v>470360</v>
      </c>
      <c r="BP97" s="221">
        <f t="shared" si="96"/>
        <v>611976.05390531919</v>
      </c>
      <c r="BQ97" s="232">
        <f t="shared" si="88"/>
        <v>-141616.05390531919</v>
      </c>
    </row>
    <row r="98" spans="1:69" s="94" customFormat="1" ht="109.2">
      <c r="A98" s="721"/>
      <c r="B98" s="91" t="s">
        <v>106</v>
      </c>
      <c r="C98" s="157" t="s">
        <v>823</v>
      </c>
      <c r="D98" s="108">
        <v>325</v>
      </c>
      <c r="E98" s="91" t="s">
        <v>18</v>
      </c>
      <c r="F98" s="124">
        <v>1</v>
      </c>
      <c r="G98" s="124"/>
      <c r="H98" s="124"/>
      <c r="I98" s="156">
        <v>0.5</v>
      </c>
      <c r="J98" s="126"/>
      <c r="K98" s="126"/>
      <c r="L98" s="126"/>
      <c r="M98" s="126"/>
      <c r="N98" s="126"/>
      <c r="O98" s="126"/>
      <c r="P98" s="126"/>
      <c r="Q98" s="126"/>
      <c r="R98" s="198">
        <f t="shared" si="71"/>
        <v>1</v>
      </c>
      <c r="S98" s="198">
        <f t="shared" si="72"/>
        <v>0</v>
      </c>
      <c r="T98" s="198">
        <f t="shared" si="73"/>
        <v>0</v>
      </c>
      <c r="U98" s="198">
        <f t="shared" si="74"/>
        <v>0.5</v>
      </c>
      <c r="V98" s="198">
        <f t="shared" si="75"/>
        <v>1.5</v>
      </c>
      <c r="W98" s="134"/>
      <c r="X98" s="134">
        <v>1</v>
      </c>
      <c r="Y98" s="134"/>
      <c r="Z98" s="134">
        <v>0.25</v>
      </c>
      <c r="AA98" s="134"/>
      <c r="AB98" s="134">
        <v>0.25</v>
      </c>
      <c r="AC98" s="49">
        <f t="shared" si="77"/>
        <v>0</v>
      </c>
      <c r="AD98" s="214"/>
      <c r="AE98" s="134">
        <v>1</v>
      </c>
      <c r="AF98" s="134"/>
      <c r="AG98" s="134">
        <v>0.5</v>
      </c>
      <c r="AH98" s="129">
        <f t="shared" si="78"/>
        <v>0</v>
      </c>
      <c r="AI98" s="159"/>
      <c r="AJ98" s="159">
        <v>1</v>
      </c>
      <c r="AK98" s="159"/>
      <c r="AL98" s="159">
        <v>2</v>
      </c>
      <c r="AM98" s="160"/>
      <c r="AN98" s="160" t="s">
        <v>429</v>
      </c>
      <c r="AO98" s="160"/>
      <c r="AP98" s="134">
        <f t="shared" si="89"/>
        <v>316.32</v>
      </c>
      <c r="AQ98" s="160">
        <v>184.07999999999998</v>
      </c>
      <c r="AR98" s="160">
        <v>56.400000000000006</v>
      </c>
      <c r="AS98" s="160">
        <v>72.599999999999994</v>
      </c>
      <c r="AT98" s="160">
        <v>3.2399999999999998</v>
      </c>
      <c r="AU98" s="160"/>
      <c r="AV98" s="160">
        <v>2.88</v>
      </c>
      <c r="AW98" s="160"/>
      <c r="AX98" s="160">
        <v>0.36</v>
      </c>
      <c r="AY98" s="160"/>
      <c r="AZ98" s="160"/>
      <c r="BA98" s="160">
        <v>1.92</v>
      </c>
      <c r="BB98" s="160"/>
      <c r="BC98" s="160">
        <v>4.5600000000000005</v>
      </c>
      <c r="BD98" s="93"/>
      <c r="BF98" s="95">
        <f t="shared" si="92"/>
        <v>316.32</v>
      </c>
      <c r="BG98" s="95">
        <f t="shared" si="93"/>
        <v>313.08</v>
      </c>
      <c r="BH98" s="95">
        <f t="shared" si="94"/>
        <v>510.98158951359551</v>
      </c>
      <c r="BI98" s="95">
        <f t="shared" si="95"/>
        <v>500.95560157692501</v>
      </c>
      <c r="BJ98" s="236">
        <f t="shared" si="79"/>
        <v>1.6153945040262883</v>
      </c>
      <c r="BK98" s="236">
        <f t="shared" si="80"/>
        <v>1.6000881614185671</v>
      </c>
      <c r="BL98" s="222">
        <f>$BL$9*$BL$405</f>
        <v>470360</v>
      </c>
      <c r="BM98" s="227"/>
      <c r="BN98" s="227"/>
      <c r="BO98" s="221">
        <f t="shared" si="86"/>
        <v>470360</v>
      </c>
      <c r="BP98" s="221">
        <f t="shared" si="96"/>
        <v>510981.58951359551</v>
      </c>
      <c r="BQ98" s="232">
        <f t="shared" si="88"/>
        <v>-40621.589513595507</v>
      </c>
    </row>
    <row r="99" spans="1:69" s="94" customFormat="1" ht="62.4">
      <c r="A99" s="721"/>
      <c r="B99" s="91" t="s">
        <v>107</v>
      </c>
      <c r="C99" s="157" t="s">
        <v>824</v>
      </c>
      <c r="D99" s="210">
        <v>156</v>
      </c>
      <c r="E99" s="92" t="s">
        <v>15</v>
      </c>
      <c r="F99" s="124">
        <v>1</v>
      </c>
      <c r="G99" s="124"/>
      <c r="H99" s="124"/>
      <c r="I99" s="156">
        <v>0.5</v>
      </c>
      <c r="J99" s="125"/>
      <c r="K99" s="125"/>
      <c r="L99" s="125"/>
      <c r="M99" s="125"/>
      <c r="N99" s="125"/>
      <c r="O99" s="125"/>
      <c r="P99" s="125"/>
      <c r="Q99" s="125"/>
      <c r="R99" s="198">
        <f t="shared" si="71"/>
        <v>1</v>
      </c>
      <c r="S99" s="198">
        <f t="shared" si="72"/>
        <v>0</v>
      </c>
      <c r="T99" s="198">
        <f t="shared" si="73"/>
        <v>0</v>
      </c>
      <c r="U99" s="198">
        <f t="shared" si="74"/>
        <v>0.5</v>
      </c>
      <c r="V99" s="198">
        <f t="shared" si="75"/>
        <v>1.5</v>
      </c>
      <c r="W99" s="134">
        <v>1</v>
      </c>
      <c r="X99" s="134"/>
      <c r="Y99" s="134"/>
      <c r="Z99" s="134">
        <v>0.25</v>
      </c>
      <c r="AA99" s="134"/>
      <c r="AB99" s="134">
        <v>0.25</v>
      </c>
      <c r="AC99" s="49">
        <f t="shared" si="77"/>
        <v>0</v>
      </c>
      <c r="AD99" s="158">
        <v>1</v>
      </c>
      <c r="AE99" s="134"/>
      <c r="AF99" s="134"/>
      <c r="AG99" s="134"/>
      <c r="AH99" s="218">
        <f t="shared" si="78"/>
        <v>0</v>
      </c>
      <c r="AI99" s="159">
        <v>1</v>
      </c>
      <c r="AJ99" s="159"/>
      <c r="AK99" s="159"/>
      <c r="AL99" s="159"/>
      <c r="AM99" s="160" t="s">
        <v>429</v>
      </c>
      <c r="AN99" s="160"/>
      <c r="AO99" s="160"/>
      <c r="AP99" s="134">
        <f t="shared" si="89"/>
        <v>417.96</v>
      </c>
      <c r="AQ99" s="160">
        <v>229.32</v>
      </c>
      <c r="AR99" s="160"/>
      <c r="AS99" s="160">
        <v>69.240000000000009</v>
      </c>
      <c r="AT99" s="160">
        <v>119.39999999999999</v>
      </c>
      <c r="AU99" s="160"/>
      <c r="AV99" s="160">
        <v>118.55999999999999</v>
      </c>
      <c r="AW99" s="160"/>
      <c r="AX99" s="160">
        <v>0.83999999999999986</v>
      </c>
      <c r="AY99" s="160"/>
      <c r="AZ99" s="160"/>
      <c r="BA99" s="160">
        <v>3</v>
      </c>
      <c r="BB99" s="160"/>
      <c r="BC99" s="160"/>
      <c r="BD99" s="93"/>
      <c r="BF99" s="95">
        <f t="shared" si="92"/>
        <v>417.96</v>
      </c>
      <c r="BG99" s="95">
        <f t="shared" si="93"/>
        <v>298.56</v>
      </c>
      <c r="BH99" s="95">
        <f t="shared" si="94"/>
        <v>675.17028690282746</v>
      </c>
      <c r="BI99" s="95">
        <f t="shared" si="95"/>
        <v>477.72232147312741</v>
      </c>
      <c r="BJ99" s="236">
        <f t="shared" si="79"/>
        <v>1.6153945040262885</v>
      </c>
      <c r="BK99" s="236">
        <f t="shared" si="80"/>
        <v>1.6000881614185671</v>
      </c>
      <c r="BL99" s="220">
        <f>$BL$9*$BL$407</f>
        <v>705540</v>
      </c>
      <c r="BM99" s="227"/>
      <c r="BN99" s="227"/>
      <c r="BO99" s="221">
        <f t="shared" si="86"/>
        <v>705540</v>
      </c>
      <c r="BP99" s="221">
        <f t="shared" si="96"/>
        <v>675170.28690282744</v>
      </c>
      <c r="BQ99" s="232">
        <f t="shared" si="88"/>
        <v>30369.713097172556</v>
      </c>
    </row>
    <row r="100" spans="1:69" s="94" customFormat="1" ht="46.8">
      <c r="A100" s="721"/>
      <c r="B100" s="91" t="s">
        <v>108</v>
      </c>
      <c r="C100" s="161" t="s">
        <v>825</v>
      </c>
      <c r="D100" s="210">
        <v>111</v>
      </c>
      <c r="E100" s="92" t="s">
        <v>15</v>
      </c>
      <c r="F100" s="124">
        <v>1</v>
      </c>
      <c r="G100" s="124"/>
      <c r="H100" s="124"/>
      <c r="I100" s="156">
        <v>0.5</v>
      </c>
      <c r="J100" s="125"/>
      <c r="K100" s="125"/>
      <c r="L100" s="125"/>
      <c r="M100" s="125"/>
      <c r="N100" s="125"/>
      <c r="O100" s="125"/>
      <c r="P100" s="125"/>
      <c r="Q100" s="125"/>
      <c r="R100" s="198">
        <f t="shared" si="71"/>
        <v>1</v>
      </c>
      <c r="S100" s="198">
        <f t="shared" si="72"/>
        <v>0</v>
      </c>
      <c r="T100" s="198">
        <f t="shared" si="73"/>
        <v>0</v>
      </c>
      <c r="U100" s="198">
        <f t="shared" si="74"/>
        <v>0.5</v>
      </c>
      <c r="V100" s="198">
        <f t="shared" si="75"/>
        <v>1.5</v>
      </c>
      <c r="W100" s="134">
        <v>1</v>
      </c>
      <c r="X100" s="134"/>
      <c r="Y100" s="134"/>
      <c r="Z100" s="134">
        <v>0.25</v>
      </c>
      <c r="AA100" s="134"/>
      <c r="AB100" s="134">
        <v>0.25</v>
      </c>
      <c r="AC100" s="49">
        <f t="shared" si="77"/>
        <v>0</v>
      </c>
      <c r="AD100" s="158">
        <v>1</v>
      </c>
      <c r="AE100" s="134"/>
      <c r="AF100" s="134"/>
      <c r="AG100" s="134"/>
      <c r="AH100" s="218">
        <f t="shared" si="78"/>
        <v>0</v>
      </c>
      <c r="AI100" s="159">
        <v>1</v>
      </c>
      <c r="AJ100" s="159"/>
      <c r="AK100" s="159"/>
      <c r="AL100" s="159"/>
      <c r="AM100" s="161" t="s">
        <v>429</v>
      </c>
      <c r="AN100" s="161"/>
      <c r="AO100" s="161"/>
      <c r="AP100" s="134">
        <f t="shared" si="89"/>
        <v>282.72000000000003</v>
      </c>
      <c r="AQ100" s="161">
        <v>217.20000000000002</v>
      </c>
      <c r="AR100" s="161"/>
      <c r="AS100" s="161">
        <v>65.52</v>
      </c>
      <c r="AT100" s="160">
        <v>0</v>
      </c>
      <c r="AU100" s="161"/>
      <c r="AV100" s="161"/>
      <c r="AW100" s="161"/>
      <c r="AX100" s="161"/>
      <c r="AY100" s="161"/>
      <c r="AZ100" s="161"/>
      <c r="BA100" s="161">
        <v>8.0400000000000009</v>
      </c>
      <c r="BB100" s="161"/>
      <c r="BC100" s="161">
        <v>3</v>
      </c>
      <c r="BD100" s="93"/>
      <c r="BF100" s="95">
        <f t="shared" si="92"/>
        <v>282.72000000000003</v>
      </c>
      <c r="BG100" s="95">
        <f t="shared" si="93"/>
        <v>282.72000000000003</v>
      </c>
      <c r="BH100" s="95">
        <f t="shared" si="94"/>
        <v>456.70433417831231</v>
      </c>
      <c r="BI100" s="95">
        <f t="shared" si="95"/>
        <v>452.3769249962574</v>
      </c>
      <c r="BJ100" s="236">
        <f t="shared" si="79"/>
        <v>1.6153945040262885</v>
      </c>
      <c r="BK100" s="236">
        <f t="shared" si="80"/>
        <v>1.6000881614185674</v>
      </c>
      <c r="BL100" s="220">
        <f>$BL$9*$BL$407</f>
        <v>705540</v>
      </c>
      <c r="BM100" s="227"/>
      <c r="BN100" s="227"/>
      <c r="BO100" s="221">
        <f t="shared" si="86"/>
        <v>705540</v>
      </c>
      <c r="BP100" s="221">
        <f t="shared" si="96"/>
        <v>456704.33417831233</v>
      </c>
      <c r="BQ100" s="232">
        <f t="shared" si="88"/>
        <v>248835.66582168767</v>
      </c>
    </row>
    <row r="101" spans="1:69" s="94" customFormat="1" ht="78">
      <c r="A101" s="721"/>
      <c r="B101" s="91" t="s">
        <v>109</v>
      </c>
      <c r="C101" s="157" t="s">
        <v>826</v>
      </c>
      <c r="D101" s="108">
        <v>431</v>
      </c>
      <c r="E101" s="92" t="s">
        <v>15</v>
      </c>
      <c r="F101" s="124">
        <v>1</v>
      </c>
      <c r="G101" s="124"/>
      <c r="H101" s="124"/>
      <c r="I101" s="156">
        <v>0.5</v>
      </c>
      <c r="J101" s="125"/>
      <c r="K101" s="125"/>
      <c r="L101" s="125"/>
      <c r="M101" s="125"/>
      <c r="N101" s="125"/>
      <c r="O101" s="125"/>
      <c r="P101" s="125"/>
      <c r="Q101" s="125"/>
      <c r="R101" s="198">
        <f t="shared" si="71"/>
        <v>1</v>
      </c>
      <c r="S101" s="198">
        <f t="shared" si="72"/>
        <v>0</v>
      </c>
      <c r="T101" s="198">
        <f t="shared" si="73"/>
        <v>0</v>
      </c>
      <c r="U101" s="198">
        <f t="shared" si="74"/>
        <v>0.5</v>
      </c>
      <c r="V101" s="198">
        <f t="shared" si="75"/>
        <v>1.5</v>
      </c>
      <c r="W101" s="134">
        <v>1</v>
      </c>
      <c r="X101" s="134"/>
      <c r="Y101" s="134"/>
      <c r="Z101" s="134">
        <v>0.25</v>
      </c>
      <c r="AA101" s="134"/>
      <c r="AB101" s="134">
        <v>0</v>
      </c>
      <c r="AC101" s="49">
        <f t="shared" si="77"/>
        <v>0</v>
      </c>
      <c r="AD101" s="158">
        <v>1</v>
      </c>
      <c r="AE101" s="134"/>
      <c r="AF101" s="134"/>
      <c r="AG101" s="134">
        <v>0.25</v>
      </c>
      <c r="AH101" s="218">
        <f t="shared" si="78"/>
        <v>0</v>
      </c>
      <c r="AI101" s="159">
        <v>1</v>
      </c>
      <c r="AJ101" s="159"/>
      <c r="AK101" s="159"/>
      <c r="AL101" s="159">
        <v>1</v>
      </c>
      <c r="AM101" s="160" t="s">
        <v>429</v>
      </c>
      <c r="AN101" s="160"/>
      <c r="AO101" s="160"/>
      <c r="AP101" s="134">
        <f t="shared" si="89"/>
        <v>440.39999999999992</v>
      </c>
      <c r="AQ101" s="160">
        <v>232.43999999999997</v>
      </c>
      <c r="AR101" s="160">
        <v>37.92</v>
      </c>
      <c r="AS101" s="160">
        <v>81.599999999999994</v>
      </c>
      <c r="AT101" s="160">
        <v>88.44</v>
      </c>
      <c r="AU101" s="160"/>
      <c r="AV101" s="160">
        <v>87.84</v>
      </c>
      <c r="AW101" s="160"/>
      <c r="AX101" s="160">
        <v>0.60000000000000009</v>
      </c>
      <c r="AY101" s="160"/>
      <c r="AZ101" s="160"/>
      <c r="BA101" s="160">
        <v>17.28</v>
      </c>
      <c r="BB101" s="160"/>
      <c r="BC101" s="160"/>
      <c r="BD101" s="93"/>
      <c r="BF101" s="95">
        <f t="shared" si="92"/>
        <v>440.39999999999992</v>
      </c>
      <c r="BG101" s="95">
        <f t="shared" si="93"/>
        <v>351.95999999999992</v>
      </c>
      <c r="BH101" s="95">
        <f t="shared" si="94"/>
        <v>711.41973957317737</v>
      </c>
      <c r="BI101" s="95">
        <f t="shared" si="95"/>
        <v>563.16702929287885</v>
      </c>
      <c r="BJ101" s="236">
        <f t="shared" si="79"/>
        <v>1.6153945040262885</v>
      </c>
      <c r="BK101" s="236">
        <f t="shared" si="80"/>
        <v>1.6000881614185674</v>
      </c>
      <c r="BL101" s="220">
        <f>$BL$9*$BL$407</f>
        <v>705540</v>
      </c>
      <c r="BM101" s="227"/>
      <c r="BN101" s="227"/>
      <c r="BO101" s="221">
        <f t="shared" si="86"/>
        <v>705540</v>
      </c>
      <c r="BP101" s="221">
        <f t="shared" si="96"/>
        <v>711419.73957317742</v>
      </c>
      <c r="BQ101" s="232">
        <f t="shared" si="88"/>
        <v>-5879.7395731774159</v>
      </c>
    </row>
    <row r="102" spans="1:69" s="14" customFormat="1">
      <c r="A102" s="3">
        <v>7</v>
      </c>
      <c r="B102" s="12" t="s">
        <v>10</v>
      </c>
      <c r="C102" s="12"/>
      <c r="D102" s="3"/>
      <c r="E102" s="12"/>
      <c r="F102" s="12">
        <f>SUM(F95:F101)</f>
        <v>7</v>
      </c>
      <c r="G102" s="12">
        <f t="shared" ref="G102:Q102" si="97">SUM(G95:G101)</f>
        <v>0</v>
      </c>
      <c r="H102" s="12">
        <f t="shared" si="97"/>
        <v>0</v>
      </c>
      <c r="I102" s="12">
        <f t="shared" si="97"/>
        <v>3.5</v>
      </c>
      <c r="J102" s="12">
        <f t="shared" si="97"/>
        <v>0</v>
      </c>
      <c r="K102" s="12">
        <f t="shared" si="97"/>
        <v>0</v>
      </c>
      <c r="L102" s="12">
        <f t="shared" si="97"/>
        <v>0</v>
      </c>
      <c r="M102" s="12">
        <f t="shared" si="97"/>
        <v>0</v>
      </c>
      <c r="N102" s="12">
        <f t="shared" si="97"/>
        <v>0</v>
      </c>
      <c r="O102" s="12">
        <f t="shared" si="97"/>
        <v>0</v>
      </c>
      <c r="P102" s="12">
        <f t="shared" si="97"/>
        <v>0</v>
      </c>
      <c r="Q102" s="12">
        <f t="shared" si="97"/>
        <v>0</v>
      </c>
      <c r="R102" s="12">
        <f t="shared" ref="R102" si="98">SUM(R95:R101)</f>
        <v>7</v>
      </c>
      <c r="S102" s="12">
        <f t="shared" ref="S102" si="99">SUM(S95:S101)</f>
        <v>0</v>
      </c>
      <c r="T102" s="12">
        <f t="shared" ref="T102" si="100">SUM(T95:T101)</f>
        <v>0</v>
      </c>
      <c r="U102" s="12">
        <f t="shared" ref="U102" si="101">SUM(U95:U101)</f>
        <v>3.5</v>
      </c>
      <c r="V102" s="12">
        <f t="shared" ref="V102" si="102">SUM(V95:V101)</f>
        <v>10.5</v>
      </c>
      <c r="W102" s="12">
        <f t="shared" ref="W102" si="103">SUM(W95:W101)</f>
        <v>5</v>
      </c>
      <c r="X102" s="12">
        <f t="shared" ref="X102" si="104">SUM(X95:X101)</f>
        <v>2</v>
      </c>
      <c r="Y102" s="12">
        <f t="shared" ref="Y102" si="105">SUM(Y95:Y101)</f>
        <v>0</v>
      </c>
      <c r="Z102" s="12">
        <f t="shared" ref="Z102" si="106">SUM(Z95:Z101)</f>
        <v>1.75</v>
      </c>
      <c r="AA102" s="12">
        <f t="shared" ref="AA102" si="107">SUM(AA95:AA101)</f>
        <v>0</v>
      </c>
      <c r="AB102" s="12">
        <f t="shared" ref="AB102" si="108">SUM(AB95:AB101)</f>
        <v>1.5</v>
      </c>
      <c r="AC102" s="49">
        <f t="shared" si="77"/>
        <v>0</v>
      </c>
      <c r="AD102" s="12">
        <f t="shared" ref="AD102" si="109">SUM(AD95:AD101)</f>
        <v>5</v>
      </c>
      <c r="AE102" s="12">
        <f t="shared" ref="AE102" si="110">SUM(AE95:AE101)</f>
        <v>2</v>
      </c>
      <c r="AF102" s="12">
        <f t="shared" ref="AF102" si="111">SUM(AF95:AF101)</f>
        <v>0</v>
      </c>
      <c r="AG102" s="12">
        <f t="shared" ref="AG102" si="112">SUM(AG95:AG101)</f>
        <v>2</v>
      </c>
      <c r="AH102" s="129">
        <f t="shared" si="78"/>
        <v>0</v>
      </c>
      <c r="AI102" s="12">
        <f t="shared" ref="AI102" si="113">SUM(AI95:AI101)</f>
        <v>5</v>
      </c>
      <c r="AJ102" s="12">
        <f t="shared" ref="AJ102" si="114">SUM(AJ95:AJ101)</f>
        <v>2</v>
      </c>
      <c r="AK102" s="12">
        <f t="shared" ref="AK102" si="115">SUM(AK95:AK101)</f>
        <v>0</v>
      </c>
      <c r="AL102" s="12">
        <f t="shared" ref="AL102" si="116">SUM(AL95:AL101)</f>
        <v>7</v>
      </c>
      <c r="AM102" s="12">
        <f t="shared" ref="AM102" si="117">SUM(AM95:AM101)</f>
        <v>0</v>
      </c>
      <c r="AN102" s="12">
        <f t="shared" ref="AN102" si="118">SUM(AN95:AN101)</f>
        <v>0</v>
      </c>
      <c r="AO102" s="12">
        <f t="shared" ref="AO102" si="119">SUM(AO95:AO101)</f>
        <v>0</v>
      </c>
      <c r="AP102" s="12">
        <f t="shared" ref="AP102" si="120">SUM(AP95:AP101)</f>
        <v>2769.3</v>
      </c>
      <c r="AQ102" s="12">
        <f t="shared" ref="AQ102" si="121">SUM(AQ95:AQ101)</f>
        <v>1626.72</v>
      </c>
      <c r="AR102" s="12">
        <f t="shared" ref="AR102" si="122">SUM(AR95:AR101)</f>
        <v>220.8</v>
      </c>
      <c r="AS102" s="12">
        <f t="shared" ref="AS102" si="123">SUM(AS95:AS101)</f>
        <v>557.16000000000008</v>
      </c>
      <c r="AT102" s="12">
        <f t="shared" ref="AT102" si="124">SUM(AT95:AT101)</f>
        <v>321.24</v>
      </c>
      <c r="AU102" s="12">
        <f t="shared" ref="AU102" si="125">SUM(AU95:AU101)</f>
        <v>0</v>
      </c>
      <c r="AV102" s="12">
        <f t="shared" ref="AV102" si="126">SUM(AV95:AV101)</f>
        <v>287.39999999999998</v>
      </c>
      <c r="AW102" s="12">
        <f t="shared" ref="AW102" si="127">SUM(AW95:AW101)</f>
        <v>0</v>
      </c>
      <c r="AX102" s="12">
        <f t="shared" ref="AX102" si="128">SUM(AX95:AX101)</f>
        <v>33.839999999999996</v>
      </c>
      <c r="AY102" s="12">
        <f t="shared" ref="AY102" si="129">SUM(AY95:AY101)</f>
        <v>19.5</v>
      </c>
      <c r="AZ102" s="12">
        <f t="shared" ref="AZ102" si="130">SUM(AZ95:AZ101)</f>
        <v>23.880000000000003</v>
      </c>
      <c r="BA102" s="12">
        <f t="shared" ref="BA102" si="131">SUM(BA95:BA101)</f>
        <v>56.76</v>
      </c>
      <c r="BB102" s="12">
        <f t="shared" ref="BB102" si="132">SUM(BB95:BB101)</f>
        <v>0</v>
      </c>
      <c r="BC102" s="12">
        <f t="shared" ref="BC102" si="133">SUM(BC95:BC101)</f>
        <v>48.24</v>
      </c>
      <c r="BD102" s="42"/>
      <c r="BF102" s="13">
        <f>SUM(BF95:BF101)</f>
        <v>2769.3</v>
      </c>
      <c r="BG102" s="13">
        <f>SUM(BG95:BG101)</f>
        <v>2404.6800000000003</v>
      </c>
      <c r="BH102" s="237">
        <f>'[1]Знаменская ЦРБ'!$K$90-626.2</f>
        <v>4473.5120000000006</v>
      </c>
      <c r="BI102" s="237">
        <f>'[1]Знаменская ЦРБ'!$K$11-626.2</f>
        <v>3847.7000000000007</v>
      </c>
      <c r="BJ102" s="236">
        <f t="shared" si="79"/>
        <v>1.6153945040262883</v>
      </c>
      <c r="BK102" s="236">
        <f t="shared" si="80"/>
        <v>1.6000881614185671</v>
      </c>
      <c r="BL102" s="28">
        <f t="shared" ref="BL102:BQ102" si="134">SUM(BL95:BL101)</f>
        <v>4468420</v>
      </c>
      <c r="BM102" s="28">
        <f t="shared" si="134"/>
        <v>0</v>
      </c>
      <c r="BN102" s="28">
        <f t="shared" si="134"/>
        <v>0</v>
      </c>
      <c r="BO102" s="28">
        <f t="shared" si="134"/>
        <v>4468420</v>
      </c>
      <c r="BP102" s="28">
        <f t="shared" si="134"/>
        <v>4473512.0000000009</v>
      </c>
      <c r="BQ102" s="233">
        <f t="shared" si="134"/>
        <v>-5092.0000000005239</v>
      </c>
    </row>
    <row r="103" spans="1:69">
      <c r="A103" s="717" t="s">
        <v>110</v>
      </c>
      <c r="B103" s="71" t="s">
        <v>111</v>
      </c>
      <c r="C103" s="71" t="s">
        <v>732</v>
      </c>
      <c r="D103" s="192">
        <v>37</v>
      </c>
      <c r="E103" s="50" t="s">
        <v>712</v>
      </c>
      <c r="F103" s="124"/>
      <c r="G103" s="124"/>
      <c r="H103" s="124"/>
      <c r="I103" s="156"/>
      <c r="J103" s="131"/>
      <c r="K103" s="131"/>
      <c r="L103" s="131"/>
      <c r="M103" s="131"/>
      <c r="N103" s="131"/>
      <c r="O103" s="131"/>
      <c r="P103" s="131"/>
      <c r="Q103" s="131"/>
      <c r="R103" s="198">
        <f t="shared" si="71"/>
        <v>0</v>
      </c>
      <c r="S103" s="198">
        <f t="shared" si="72"/>
        <v>0</v>
      </c>
      <c r="T103" s="198">
        <f t="shared" si="73"/>
        <v>0</v>
      </c>
      <c r="U103" s="198">
        <f t="shared" si="74"/>
        <v>0</v>
      </c>
      <c r="V103" s="198">
        <f t="shared" si="75"/>
        <v>0</v>
      </c>
      <c r="W103" s="111">
        <v>0.5</v>
      </c>
      <c r="X103" s="111"/>
      <c r="Y103" s="49"/>
      <c r="Z103" s="129">
        <v>0.25</v>
      </c>
      <c r="AA103" s="49"/>
      <c r="AB103" s="49"/>
      <c r="AC103" s="204">
        <f t="shared" si="77"/>
        <v>-0.5</v>
      </c>
      <c r="AD103" s="120">
        <v>0.25</v>
      </c>
      <c r="AE103" s="111"/>
      <c r="AF103" s="50"/>
      <c r="AG103" s="111">
        <v>0.25</v>
      </c>
      <c r="AH103" s="204">
        <f t="shared" si="78"/>
        <v>-0.25</v>
      </c>
      <c r="AI103" s="111"/>
      <c r="AJ103" s="111"/>
      <c r="AK103" s="115"/>
      <c r="AL103" s="36">
        <v>1</v>
      </c>
      <c r="AM103" s="111" t="s">
        <v>430</v>
      </c>
      <c r="AN103" s="111"/>
      <c r="AO103" s="50"/>
      <c r="AP103" s="53">
        <f>AQ103+AR103+AS103+AT103+AY103+AZ103</f>
        <v>150.5394</v>
      </c>
      <c r="AQ103" s="46">
        <v>44.6</v>
      </c>
      <c r="AR103" s="53">
        <v>45.1</v>
      </c>
      <c r="AS103" s="53">
        <f>(AQ103+AR103)*0.302</f>
        <v>27.089400000000001</v>
      </c>
      <c r="AT103" s="53">
        <f>AU103+AV103+AW103+AX103</f>
        <v>20.239999999999998</v>
      </c>
      <c r="AU103" s="53">
        <v>0</v>
      </c>
      <c r="AV103" s="53">
        <v>6.63</v>
      </c>
      <c r="AW103" s="53"/>
      <c r="AX103" s="53">
        <v>13.61</v>
      </c>
      <c r="AY103" s="53"/>
      <c r="AZ103" s="53">
        <f>BA103+BB103+BC103</f>
        <v>13.51</v>
      </c>
      <c r="BA103" s="135">
        <v>3.4</v>
      </c>
      <c r="BB103" s="53">
        <v>0.57999999999999996</v>
      </c>
      <c r="BC103" s="53">
        <v>9.5299999999999994</v>
      </c>
      <c r="BD103" s="75"/>
      <c r="BF103" s="11">
        <f t="shared" ref="BF103:BF120" si="135">AP103</f>
        <v>150.5394</v>
      </c>
      <c r="BG103" s="11">
        <f t="shared" ref="BG103:BG120" si="136">AQ103+AR103+AS103</f>
        <v>116.7894</v>
      </c>
      <c r="BH103" s="11">
        <f t="shared" ref="BH103:BH120" si="137">$BH$121*(BF103/$BF$121)</f>
        <v>240.87105185182975</v>
      </c>
      <c r="BI103" s="11">
        <f t="shared" ref="BI103:BI120" si="138">$BI$121*(BG103/$BG$121)</f>
        <v>177.73214588896266</v>
      </c>
      <c r="BJ103" s="236">
        <f t="shared" si="79"/>
        <v>1.6000532209629488</v>
      </c>
      <c r="BK103" s="236">
        <f t="shared" si="80"/>
        <v>1.521817441385628</v>
      </c>
      <c r="BL103" s="226">
        <f>$BL$9*$BL$404</f>
        <v>470360</v>
      </c>
      <c r="BM103" s="221"/>
      <c r="BN103" s="221"/>
      <c r="BO103" s="221">
        <f t="shared" si="86"/>
        <v>470360</v>
      </c>
      <c r="BP103" s="221">
        <f t="shared" ref="BP103:BP120" si="139">BH103*1000</f>
        <v>240871.05185182975</v>
      </c>
      <c r="BQ103" s="232">
        <f t="shared" si="88"/>
        <v>229488.94814817025</v>
      </c>
    </row>
    <row r="104" spans="1:69" ht="78">
      <c r="A104" s="718"/>
      <c r="B104" s="87" t="s">
        <v>809</v>
      </c>
      <c r="C104" s="87" t="s">
        <v>733</v>
      </c>
      <c r="D104" s="67">
        <v>300</v>
      </c>
      <c r="E104" s="51" t="s">
        <v>734</v>
      </c>
      <c r="F104" s="124">
        <v>1</v>
      </c>
      <c r="G104" s="124"/>
      <c r="H104" s="124"/>
      <c r="I104" s="156">
        <v>0.5</v>
      </c>
      <c r="J104" s="131"/>
      <c r="K104" s="131"/>
      <c r="L104" s="131"/>
      <c r="M104" s="131"/>
      <c r="N104" s="131"/>
      <c r="O104" s="131"/>
      <c r="P104" s="131"/>
      <c r="Q104" s="131"/>
      <c r="R104" s="198">
        <f t="shared" si="71"/>
        <v>1</v>
      </c>
      <c r="S104" s="198">
        <f t="shared" si="72"/>
        <v>0</v>
      </c>
      <c r="T104" s="198">
        <f t="shared" si="73"/>
        <v>0</v>
      </c>
      <c r="U104" s="198">
        <f t="shared" si="74"/>
        <v>0.5</v>
      </c>
      <c r="V104" s="198">
        <f t="shared" si="75"/>
        <v>1.5</v>
      </c>
      <c r="W104" s="120">
        <v>1</v>
      </c>
      <c r="X104" s="120"/>
      <c r="Y104" s="51"/>
      <c r="Z104" s="120">
        <v>0.5</v>
      </c>
      <c r="AA104" s="51"/>
      <c r="AB104" s="51"/>
      <c r="AC104" s="49">
        <f t="shared" si="77"/>
        <v>0</v>
      </c>
      <c r="AD104" s="61"/>
      <c r="AE104" s="120">
        <v>0.25</v>
      </c>
      <c r="AF104" s="51"/>
      <c r="AG104" s="120"/>
      <c r="AH104" s="204">
        <f t="shared" si="78"/>
        <v>0.75</v>
      </c>
      <c r="AI104" s="120"/>
      <c r="AJ104" s="120"/>
      <c r="AK104" s="67"/>
      <c r="AL104" s="136"/>
      <c r="AM104" s="120"/>
      <c r="AN104" s="120" t="s">
        <v>430</v>
      </c>
      <c r="AO104" s="51"/>
      <c r="AP104" s="137">
        <f t="shared" ref="AP104:AP120" si="140">AQ104+AR104+AS104+AT104+AY104+AZ104</f>
        <v>178.01308</v>
      </c>
      <c r="AQ104" s="138">
        <v>20.100000000000001</v>
      </c>
      <c r="AR104" s="138">
        <v>60.44</v>
      </c>
      <c r="AS104" s="137">
        <f t="shared" ref="AS104:AS120" si="141">(AQ104+AR104)*0.302</f>
        <v>24.323079999999997</v>
      </c>
      <c r="AT104" s="137">
        <f t="shared" ref="AT104:AT120" si="142">AU104+AV104+AW104+AX104</f>
        <v>53.620000000000005</v>
      </c>
      <c r="AU104" s="137">
        <v>3.2</v>
      </c>
      <c r="AV104" s="137">
        <v>36.79</v>
      </c>
      <c r="AW104" s="138"/>
      <c r="AX104" s="137">
        <v>13.63</v>
      </c>
      <c r="AY104" s="138"/>
      <c r="AZ104" s="137">
        <f t="shared" ref="AZ104:AZ120" si="143">BA104+BB104+BC104</f>
        <v>19.53</v>
      </c>
      <c r="BA104" s="139">
        <v>2.41</v>
      </c>
      <c r="BB104" s="137">
        <v>1.74</v>
      </c>
      <c r="BC104" s="137">
        <v>15.38</v>
      </c>
      <c r="BD104" s="76" t="s">
        <v>751</v>
      </c>
      <c r="BF104" s="11">
        <f t="shared" si="135"/>
        <v>178.01308</v>
      </c>
      <c r="BG104" s="11">
        <f t="shared" si="136"/>
        <v>104.86308</v>
      </c>
      <c r="BH104" s="11">
        <f t="shared" si="137"/>
        <v>284.83040202753511</v>
      </c>
      <c r="BI104" s="11">
        <f t="shared" si="138"/>
        <v>159.58246410141641</v>
      </c>
      <c r="BJ104" s="236">
        <f t="shared" si="79"/>
        <v>1.600053220962949</v>
      </c>
      <c r="BK104" s="236">
        <f t="shared" si="80"/>
        <v>1.521817441385628</v>
      </c>
      <c r="BL104" s="222">
        <f>$BL$9*$BL$405</f>
        <v>470360</v>
      </c>
      <c r="BM104" s="221"/>
      <c r="BN104" s="221"/>
      <c r="BO104" s="221">
        <f t="shared" si="86"/>
        <v>470360</v>
      </c>
      <c r="BP104" s="221">
        <f t="shared" si="139"/>
        <v>284830.40202753514</v>
      </c>
      <c r="BQ104" s="232">
        <f t="shared" si="88"/>
        <v>185529.59797246486</v>
      </c>
    </row>
    <row r="105" spans="1:69" ht="31.2">
      <c r="A105" s="718"/>
      <c r="B105" s="87" t="s">
        <v>810</v>
      </c>
      <c r="C105" s="87" t="s">
        <v>735</v>
      </c>
      <c r="D105" s="209">
        <v>225</v>
      </c>
      <c r="E105" s="51" t="s">
        <v>712</v>
      </c>
      <c r="F105" s="124">
        <v>1</v>
      </c>
      <c r="G105" s="124"/>
      <c r="H105" s="124"/>
      <c r="I105" s="156">
        <v>0.5</v>
      </c>
      <c r="J105" s="131"/>
      <c r="K105" s="131"/>
      <c r="L105" s="131"/>
      <c r="M105" s="131"/>
      <c r="N105" s="131"/>
      <c r="O105" s="131"/>
      <c r="P105" s="131"/>
      <c r="Q105" s="131"/>
      <c r="R105" s="198">
        <f t="shared" si="71"/>
        <v>1</v>
      </c>
      <c r="S105" s="198">
        <f t="shared" si="72"/>
        <v>0</v>
      </c>
      <c r="T105" s="198">
        <f t="shared" si="73"/>
        <v>0</v>
      </c>
      <c r="U105" s="198">
        <f t="shared" si="74"/>
        <v>0.5</v>
      </c>
      <c r="V105" s="198">
        <f t="shared" si="75"/>
        <v>1.5</v>
      </c>
      <c r="W105" s="120">
        <v>1</v>
      </c>
      <c r="X105" s="120"/>
      <c r="Y105" s="51"/>
      <c r="Z105" s="120">
        <v>0.25</v>
      </c>
      <c r="AA105" s="51"/>
      <c r="AB105" s="51"/>
      <c r="AC105" s="49">
        <f t="shared" si="77"/>
        <v>0</v>
      </c>
      <c r="AD105" s="120">
        <v>0.25</v>
      </c>
      <c r="AE105" s="120"/>
      <c r="AF105" s="51"/>
      <c r="AG105" s="120">
        <v>0.25</v>
      </c>
      <c r="AH105" s="204">
        <f t="shared" si="78"/>
        <v>0.75</v>
      </c>
      <c r="AI105" s="120"/>
      <c r="AJ105" s="120"/>
      <c r="AK105" s="67"/>
      <c r="AL105" s="136">
        <v>1</v>
      </c>
      <c r="AM105" s="120" t="s">
        <v>430</v>
      </c>
      <c r="AN105" s="120"/>
      <c r="AO105" s="51"/>
      <c r="AP105" s="137">
        <f t="shared" si="140"/>
        <v>104.9132</v>
      </c>
      <c r="AQ105" s="137">
        <v>24.1</v>
      </c>
      <c r="AR105" s="138">
        <v>42.5</v>
      </c>
      <c r="AS105" s="137">
        <f t="shared" si="141"/>
        <v>20.113199999999999</v>
      </c>
      <c r="AT105" s="137">
        <f t="shared" si="142"/>
        <v>10.43</v>
      </c>
      <c r="AU105" s="137">
        <v>0</v>
      </c>
      <c r="AV105" s="137">
        <v>6.62</v>
      </c>
      <c r="AW105" s="137"/>
      <c r="AX105" s="137">
        <v>3.81</v>
      </c>
      <c r="AY105" s="138"/>
      <c r="AZ105" s="137">
        <f t="shared" si="143"/>
        <v>7.77</v>
      </c>
      <c r="BA105" s="139">
        <v>2.0699999999999998</v>
      </c>
      <c r="BB105" s="137">
        <v>0.57999999999999996</v>
      </c>
      <c r="BC105" s="137">
        <v>5.12</v>
      </c>
      <c r="BD105" s="76" t="s">
        <v>751</v>
      </c>
      <c r="BF105" s="11">
        <f t="shared" si="135"/>
        <v>104.9132</v>
      </c>
      <c r="BG105" s="11">
        <f t="shared" si="136"/>
        <v>86.713200000000001</v>
      </c>
      <c r="BH105" s="11">
        <f t="shared" si="137"/>
        <v>167.86670358153006</v>
      </c>
      <c r="BI105" s="11">
        <f t="shared" si="138"/>
        <v>131.96166015836025</v>
      </c>
      <c r="BJ105" s="236">
        <f t="shared" si="79"/>
        <v>1.600053220962949</v>
      </c>
      <c r="BK105" s="236">
        <f t="shared" si="80"/>
        <v>1.521817441385628</v>
      </c>
      <c r="BL105" s="225">
        <f>$BL$9*$BL$406</f>
        <v>587950</v>
      </c>
      <c r="BM105" s="221"/>
      <c r="BN105" s="221"/>
      <c r="BO105" s="221">
        <f t="shared" si="86"/>
        <v>587950</v>
      </c>
      <c r="BP105" s="221">
        <f t="shared" si="139"/>
        <v>167866.70358153005</v>
      </c>
      <c r="BQ105" s="232">
        <f t="shared" si="88"/>
        <v>420083.29641846998</v>
      </c>
    </row>
    <row r="106" spans="1:69" ht="31.2">
      <c r="A106" s="718"/>
      <c r="B106" s="71" t="s">
        <v>811</v>
      </c>
      <c r="C106" s="71" t="s">
        <v>736</v>
      </c>
      <c r="D106" s="192">
        <v>68</v>
      </c>
      <c r="E106" s="50" t="s">
        <v>712</v>
      </c>
      <c r="F106" s="124"/>
      <c r="G106" s="124"/>
      <c r="H106" s="124"/>
      <c r="I106" s="156"/>
      <c r="J106" s="131"/>
      <c r="K106" s="131"/>
      <c r="L106" s="131"/>
      <c r="M106" s="131"/>
      <c r="N106" s="131"/>
      <c r="O106" s="131"/>
      <c r="P106" s="131"/>
      <c r="Q106" s="131"/>
      <c r="R106" s="198">
        <f t="shared" si="71"/>
        <v>0</v>
      </c>
      <c r="S106" s="198">
        <f t="shared" si="72"/>
        <v>0</v>
      </c>
      <c r="T106" s="198">
        <f t="shared" si="73"/>
        <v>0</v>
      </c>
      <c r="U106" s="198">
        <f t="shared" si="74"/>
        <v>0</v>
      </c>
      <c r="V106" s="198">
        <f t="shared" si="75"/>
        <v>0</v>
      </c>
      <c r="W106" s="120">
        <v>1</v>
      </c>
      <c r="X106" s="111"/>
      <c r="Y106" s="50"/>
      <c r="Z106" s="111">
        <v>0.25</v>
      </c>
      <c r="AA106" s="50"/>
      <c r="AB106" s="50"/>
      <c r="AC106" s="49">
        <f t="shared" si="77"/>
        <v>-1</v>
      </c>
      <c r="AD106" s="120">
        <v>0.25</v>
      </c>
      <c r="AE106" s="111"/>
      <c r="AF106" s="50"/>
      <c r="AG106" s="111"/>
      <c r="AH106" s="204">
        <f t="shared" si="78"/>
        <v>-0.25</v>
      </c>
      <c r="AI106" s="111"/>
      <c r="AJ106" s="111"/>
      <c r="AK106" s="115"/>
      <c r="AL106" s="36"/>
      <c r="AM106" s="111" t="s">
        <v>430</v>
      </c>
      <c r="AN106" s="111"/>
      <c r="AO106" s="50"/>
      <c r="AP106" s="53">
        <f t="shared" si="140"/>
        <v>31.3782</v>
      </c>
      <c r="AQ106" s="46">
        <v>24.1</v>
      </c>
      <c r="AR106" s="57">
        <v>0</v>
      </c>
      <c r="AS106" s="53">
        <f t="shared" si="141"/>
        <v>7.2782</v>
      </c>
      <c r="AT106" s="53">
        <f t="shared" si="142"/>
        <v>0</v>
      </c>
      <c r="AU106" s="53">
        <v>0</v>
      </c>
      <c r="AV106" s="53">
        <v>0</v>
      </c>
      <c r="AW106" s="53"/>
      <c r="AX106" s="140">
        <v>0</v>
      </c>
      <c r="AY106" s="57"/>
      <c r="AZ106" s="53">
        <f t="shared" si="143"/>
        <v>0</v>
      </c>
      <c r="BA106" s="135">
        <v>0</v>
      </c>
      <c r="BB106" s="53">
        <v>0</v>
      </c>
      <c r="BC106" s="53">
        <v>0</v>
      </c>
      <c r="BD106" s="75" t="s">
        <v>751</v>
      </c>
      <c r="BF106" s="11">
        <f t="shared" si="135"/>
        <v>31.3782</v>
      </c>
      <c r="BG106" s="11">
        <f t="shared" si="136"/>
        <v>31.3782</v>
      </c>
      <c r="BH106" s="11">
        <f t="shared" si="137"/>
        <v>50.2067899780196</v>
      </c>
      <c r="BI106" s="11">
        <f t="shared" si="138"/>
        <v>47.75189203928651</v>
      </c>
      <c r="BJ106" s="236">
        <f t="shared" si="79"/>
        <v>1.6000532209629488</v>
      </c>
      <c r="BK106" s="236">
        <f t="shared" si="80"/>
        <v>1.521817441385628</v>
      </c>
      <c r="BL106" s="226">
        <f>$BL$9*$BL$404</f>
        <v>470360</v>
      </c>
      <c r="BM106" s="221"/>
      <c r="BN106" s="221"/>
      <c r="BO106" s="221">
        <f t="shared" si="86"/>
        <v>470360</v>
      </c>
      <c r="BP106" s="221">
        <f t="shared" si="139"/>
        <v>50206.789978019602</v>
      </c>
      <c r="BQ106" s="232">
        <f t="shared" si="88"/>
        <v>420153.2100219804</v>
      </c>
    </row>
    <row r="107" spans="1:69" ht="78">
      <c r="A107" s="718"/>
      <c r="B107" s="71" t="s">
        <v>812</v>
      </c>
      <c r="C107" s="71" t="s">
        <v>737</v>
      </c>
      <c r="D107" s="67">
        <v>526</v>
      </c>
      <c r="E107" s="50" t="s">
        <v>734</v>
      </c>
      <c r="F107" s="124">
        <v>1</v>
      </c>
      <c r="G107" s="124"/>
      <c r="H107" s="124"/>
      <c r="I107" s="156">
        <v>0.5</v>
      </c>
      <c r="J107" s="131"/>
      <c r="K107" s="131"/>
      <c r="L107" s="131"/>
      <c r="M107" s="131"/>
      <c r="N107" s="131"/>
      <c r="O107" s="131"/>
      <c r="P107" s="131"/>
      <c r="Q107" s="131"/>
      <c r="R107" s="198">
        <f t="shared" si="71"/>
        <v>1</v>
      </c>
      <c r="S107" s="198">
        <f t="shared" si="72"/>
        <v>0</v>
      </c>
      <c r="T107" s="198">
        <f t="shared" si="73"/>
        <v>0</v>
      </c>
      <c r="U107" s="198">
        <f t="shared" si="74"/>
        <v>0.5</v>
      </c>
      <c r="V107" s="198">
        <f t="shared" si="75"/>
        <v>1.5</v>
      </c>
      <c r="W107" s="111"/>
      <c r="X107" s="120">
        <v>1</v>
      </c>
      <c r="Y107" s="50"/>
      <c r="Z107" s="111">
        <v>0.25</v>
      </c>
      <c r="AA107" s="50"/>
      <c r="AB107" s="50"/>
      <c r="AC107" s="49">
        <f t="shared" si="77"/>
        <v>0</v>
      </c>
      <c r="AD107" s="61"/>
      <c r="AE107" s="111">
        <v>0.25</v>
      </c>
      <c r="AF107" s="50"/>
      <c r="AG107" s="111">
        <v>0.25</v>
      </c>
      <c r="AH107" s="204">
        <f t="shared" si="78"/>
        <v>0.75</v>
      </c>
      <c r="AI107" s="111"/>
      <c r="AJ107" s="111"/>
      <c r="AK107" s="115"/>
      <c r="AL107" s="115">
        <v>1</v>
      </c>
      <c r="AM107" s="111"/>
      <c r="AN107" s="111" t="s">
        <v>430</v>
      </c>
      <c r="AO107" s="50"/>
      <c r="AP107" s="53">
        <f t="shared" si="140"/>
        <v>108.5716</v>
      </c>
      <c r="AQ107" s="57">
        <v>25.9</v>
      </c>
      <c r="AR107" s="57">
        <v>44.9</v>
      </c>
      <c r="AS107" s="53">
        <f t="shared" si="141"/>
        <v>21.381599999999999</v>
      </c>
      <c r="AT107" s="53">
        <f t="shared" si="142"/>
        <v>8.64</v>
      </c>
      <c r="AU107" s="53">
        <v>0</v>
      </c>
      <c r="AV107" s="53">
        <v>4.8600000000000003</v>
      </c>
      <c r="AW107" s="53"/>
      <c r="AX107" s="53">
        <v>3.78</v>
      </c>
      <c r="AY107" s="57"/>
      <c r="AZ107" s="53">
        <f t="shared" si="143"/>
        <v>7.75</v>
      </c>
      <c r="BA107" s="135">
        <v>2.0499999999999998</v>
      </c>
      <c r="BB107" s="53">
        <v>0.57999999999999996</v>
      </c>
      <c r="BC107" s="53">
        <v>5.12</v>
      </c>
      <c r="BD107" s="75" t="s">
        <v>751</v>
      </c>
      <c r="BF107" s="11">
        <f t="shared" si="135"/>
        <v>108.5716</v>
      </c>
      <c r="BG107" s="11">
        <f t="shared" si="136"/>
        <v>92.181600000000003</v>
      </c>
      <c r="BH107" s="11">
        <f t="shared" si="137"/>
        <v>173.72033828510089</v>
      </c>
      <c r="BI107" s="11">
        <f t="shared" si="138"/>
        <v>140.28356665483341</v>
      </c>
      <c r="BJ107" s="236">
        <f t="shared" si="79"/>
        <v>1.6000532209629488</v>
      </c>
      <c r="BK107" s="236">
        <f t="shared" si="80"/>
        <v>1.521817441385628</v>
      </c>
      <c r="BL107" s="222">
        <f>$BL$9*$BL$405</f>
        <v>470360</v>
      </c>
      <c r="BM107" s="221"/>
      <c r="BN107" s="221"/>
      <c r="BO107" s="221">
        <f t="shared" si="86"/>
        <v>470360</v>
      </c>
      <c r="BP107" s="221">
        <f t="shared" si="139"/>
        <v>173720.33828510091</v>
      </c>
      <c r="BQ107" s="232">
        <f t="shared" si="88"/>
        <v>296639.66171489912</v>
      </c>
    </row>
    <row r="108" spans="1:69" ht="62.4">
      <c r="A108" s="718"/>
      <c r="B108" s="87" t="s">
        <v>813</v>
      </c>
      <c r="C108" s="87" t="s">
        <v>738</v>
      </c>
      <c r="D108" s="67">
        <v>748</v>
      </c>
      <c r="E108" s="51" t="s">
        <v>712</v>
      </c>
      <c r="F108" s="124">
        <v>1</v>
      </c>
      <c r="G108" s="124"/>
      <c r="H108" s="124"/>
      <c r="I108" s="156">
        <v>0.5</v>
      </c>
      <c r="J108" s="131"/>
      <c r="K108" s="131"/>
      <c r="L108" s="131"/>
      <c r="M108" s="131"/>
      <c r="N108" s="131"/>
      <c r="O108" s="131"/>
      <c r="P108" s="131"/>
      <c r="Q108" s="131"/>
      <c r="R108" s="198">
        <f t="shared" si="71"/>
        <v>1</v>
      </c>
      <c r="S108" s="198">
        <f t="shared" si="72"/>
        <v>0</v>
      </c>
      <c r="T108" s="198">
        <f t="shared" si="73"/>
        <v>0</v>
      </c>
      <c r="U108" s="198">
        <f t="shared" si="74"/>
        <v>0.5</v>
      </c>
      <c r="V108" s="198">
        <f t="shared" si="75"/>
        <v>1.5</v>
      </c>
      <c r="W108" s="120">
        <v>1</v>
      </c>
      <c r="X108" s="120"/>
      <c r="Y108" s="51"/>
      <c r="Z108" s="120">
        <v>0.25</v>
      </c>
      <c r="AA108" s="51"/>
      <c r="AB108" s="51"/>
      <c r="AC108" s="49">
        <f t="shared" si="77"/>
        <v>0</v>
      </c>
      <c r="AD108" s="120">
        <v>0.25</v>
      </c>
      <c r="AE108" s="120"/>
      <c r="AF108" s="51"/>
      <c r="AG108" s="120">
        <v>0.25</v>
      </c>
      <c r="AH108" s="204">
        <f t="shared" si="78"/>
        <v>0.75</v>
      </c>
      <c r="AI108" s="120"/>
      <c r="AJ108" s="120"/>
      <c r="AK108" s="67"/>
      <c r="AL108" s="67">
        <v>1</v>
      </c>
      <c r="AM108" s="120" t="s">
        <v>430</v>
      </c>
      <c r="AN108" s="120"/>
      <c r="AO108" s="51"/>
      <c r="AP108" s="137">
        <f t="shared" si="140"/>
        <v>112.1636</v>
      </c>
      <c r="AQ108" s="137">
        <v>24.1</v>
      </c>
      <c r="AR108" s="138">
        <v>47.7</v>
      </c>
      <c r="AS108" s="137">
        <f t="shared" si="141"/>
        <v>21.683600000000002</v>
      </c>
      <c r="AT108" s="137">
        <f t="shared" si="142"/>
        <v>10.93</v>
      </c>
      <c r="AU108" s="137">
        <v>0</v>
      </c>
      <c r="AV108" s="137">
        <v>7.15</v>
      </c>
      <c r="AW108" s="137"/>
      <c r="AX108" s="137">
        <v>3.78</v>
      </c>
      <c r="AY108" s="138"/>
      <c r="AZ108" s="137">
        <f t="shared" si="143"/>
        <v>7.75</v>
      </c>
      <c r="BA108" s="139">
        <v>2.0499999999999998</v>
      </c>
      <c r="BB108" s="137">
        <v>0.57999999999999996</v>
      </c>
      <c r="BC108" s="137">
        <v>5.12</v>
      </c>
      <c r="BD108" s="76" t="s">
        <v>751</v>
      </c>
      <c r="BF108" s="11">
        <f t="shared" si="135"/>
        <v>112.1636</v>
      </c>
      <c r="BG108" s="11">
        <f t="shared" si="136"/>
        <v>93.48360000000001</v>
      </c>
      <c r="BH108" s="11">
        <f t="shared" si="137"/>
        <v>179.46772945479981</v>
      </c>
      <c r="BI108" s="11">
        <f t="shared" si="138"/>
        <v>142.26497296351749</v>
      </c>
      <c r="BJ108" s="236">
        <f t="shared" si="79"/>
        <v>1.6000532209629488</v>
      </c>
      <c r="BK108" s="236">
        <f t="shared" si="80"/>
        <v>1.5218174413856278</v>
      </c>
      <c r="BL108" s="225">
        <f>$BL$9*$BL$406</f>
        <v>587950</v>
      </c>
      <c r="BM108" s="221"/>
      <c r="BN108" s="221"/>
      <c r="BO108" s="221">
        <f t="shared" si="86"/>
        <v>587950</v>
      </c>
      <c r="BP108" s="221">
        <f t="shared" si="139"/>
        <v>179467.72945479982</v>
      </c>
      <c r="BQ108" s="232">
        <f t="shared" si="88"/>
        <v>408482.27054520021</v>
      </c>
    </row>
    <row r="109" spans="1:69" ht="46.8">
      <c r="A109" s="718"/>
      <c r="B109" s="71" t="s">
        <v>74</v>
      </c>
      <c r="C109" s="71" t="s">
        <v>739</v>
      </c>
      <c r="D109" s="67">
        <v>377</v>
      </c>
      <c r="E109" s="50" t="s">
        <v>712</v>
      </c>
      <c r="F109" s="124">
        <v>1</v>
      </c>
      <c r="G109" s="124"/>
      <c r="H109" s="124"/>
      <c r="I109" s="156">
        <v>0.5</v>
      </c>
      <c r="J109" s="131"/>
      <c r="K109" s="131"/>
      <c r="L109" s="131"/>
      <c r="M109" s="131"/>
      <c r="N109" s="131"/>
      <c r="O109" s="131"/>
      <c r="P109" s="131"/>
      <c r="Q109" s="131"/>
      <c r="R109" s="198">
        <f t="shared" si="71"/>
        <v>1</v>
      </c>
      <c r="S109" s="198">
        <f t="shared" si="72"/>
        <v>0</v>
      </c>
      <c r="T109" s="198">
        <f t="shared" si="73"/>
        <v>0</v>
      </c>
      <c r="U109" s="198">
        <f t="shared" si="74"/>
        <v>0.5</v>
      </c>
      <c r="V109" s="198">
        <f t="shared" si="75"/>
        <v>1.5</v>
      </c>
      <c r="W109" s="120">
        <v>1</v>
      </c>
      <c r="X109" s="111"/>
      <c r="Y109" s="50"/>
      <c r="Z109" s="111">
        <v>0.5</v>
      </c>
      <c r="AA109" s="50"/>
      <c r="AB109" s="50"/>
      <c r="AC109" s="49">
        <f t="shared" si="77"/>
        <v>0</v>
      </c>
      <c r="AD109" s="120">
        <v>0.25</v>
      </c>
      <c r="AE109" s="111"/>
      <c r="AF109" s="50"/>
      <c r="AG109" s="111">
        <v>0.25</v>
      </c>
      <c r="AH109" s="204">
        <f t="shared" si="78"/>
        <v>0.75</v>
      </c>
      <c r="AI109" s="111"/>
      <c r="AJ109" s="111"/>
      <c r="AK109" s="115"/>
      <c r="AL109" s="115">
        <v>1</v>
      </c>
      <c r="AM109" s="111" t="s">
        <v>430</v>
      </c>
      <c r="AN109" s="111"/>
      <c r="AO109" s="50"/>
      <c r="AP109" s="53">
        <f t="shared" si="140"/>
        <v>139.5318</v>
      </c>
      <c r="AQ109" s="46">
        <v>20.3</v>
      </c>
      <c r="AR109" s="57">
        <v>50.6</v>
      </c>
      <c r="AS109" s="53">
        <f t="shared" si="141"/>
        <v>21.411799999999999</v>
      </c>
      <c r="AT109" s="53">
        <f t="shared" si="142"/>
        <v>27.25</v>
      </c>
      <c r="AU109" s="53">
        <v>3.4</v>
      </c>
      <c r="AV109" s="53">
        <v>7.56</v>
      </c>
      <c r="AW109" s="53"/>
      <c r="AX109" s="53">
        <v>16.29</v>
      </c>
      <c r="AY109" s="57"/>
      <c r="AZ109" s="53">
        <f t="shared" si="143"/>
        <v>19.97</v>
      </c>
      <c r="BA109" s="135">
        <v>2.85</v>
      </c>
      <c r="BB109" s="53">
        <v>1.74</v>
      </c>
      <c r="BC109" s="53">
        <v>15.38</v>
      </c>
      <c r="BD109" s="75" t="s">
        <v>751</v>
      </c>
      <c r="BF109" s="11">
        <f t="shared" si="135"/>
        <v>139.5318</v>
      </c>
      <c r="BG109" s="11">
        <f t="shared" si="136"/>
        <v>92.311800000000005</v>
      </c>
      <c r="BH109" s="11">
        <f t="shared" si="137"/>
        <v>223.25830601675801</v>
      </c>
      <c r="BI109" s="11">
        <f t="shared" si="138"/>
        <v>140.48170728570182</v>
      </c>
      <c r="BJ109" s="236">
        <f t="shared" si="79"/>
        <v>1.600053220962949</v>
      </c>
      <c r="BK109" s="236">
        <f t="shared" si="80"/>
        <v>1.521817441385628</v>
      </c>
      <c r="BL109" s="225">
        <f>$BL$9*$BL$406</f>
        <v>587950</v>
      </c>
      <c r="BM109" s="221"/>
      <c r="BN109" s="221"/>
      <c r="BO109" s="221">
        <f t="shared" si="86"/>
        <v>587950</v>
      </c>
      <c r="BP109" s="221">
        <f t="shared" si="139"/>
        <v>223258.30601675803</v>
      </c>
      <c r="BQ109" s="232">
        <f t="shared" si="88"/>
        <v>364691.69398324197</v>
      </c>
    </row>
    <row r="110" spans="1:69" ht="78">
      <c r="A110" s="718"/>
      <c r="B110" s="71" t="s">
        <v>112</v>
      </c>
      <c r="C110" s="71" t="s">
        <v>740</v>
      </c>
      <c r="D110" s="67">
        <v>617</v>
      </c>
      <c r="E110" s="50" t="s">
        <v>734</v>
      </c>
      <c r="F110" s="124">
        <v>1</v>
      </c>
      <c r="G110" s="124"/>
      <c r="H110" s="124"/>
      <c r="I110" s="156">
        <v>0.5</v>
      </c>
      <c r="J110" s="131"/>
      <c r="K110" s="131"/>
      <c r="L110" s="131"/>
      <c r="M110" s="131"/>
      <c r="N110" s="131"/>
      <c r="O110" s="131"/>
      <c r="P110" s="131"/>
      <c r="Q110" s="131"/>
      <c r="R110" s="198">
        <f t="shared" si="71"/>
        <v>1</v>
      </c>
      <c r="S110" s="198">
        <f t="shared" si="72"/>
        <v>0</v>
      </c>
      <c r="T110" s="198">
        <f t="shared" si="73"/>
        <v>0</v>
      </c>
      <c r="U110" s="198">
        <f t="shared" si="74"/>
        <v>0.5</v>
      </c>
      <c r="V110" s="198">
        <f t="shared" si="75"/>
        <v>1.5</v>
      </c>
      <c r="W110" s="111"/>
      <c r="X110" s="111">
        <v>1</v>
      </c>
      <c r="Y110" s="50"/>
      <c r="Z110" s="111">
        <v>0.5</v>
      </c>
      <c r="AA110" s="50"/>
      <c r="AB110" s="50"/>
      <c r="AC110" s="49">
        <f t="shared" si="77"/>
        <v>0</v>
      </c>
      <c r="AD110" s="61"/>
      <c r="AE110" s="111">
        <v>1</v>
      </c>
      <c r="AF110" s="50"/>
      <c r="AG110" s="111">
        <v>0.5</v>
      </c>
      <c r="AH110" s="129">
        <f t="shared" si="78"/>
        <v>0</v>
      </c>
      <c r="AI110" s="111"/>
      <c r="AJ110" s="111">
        <v>1</v>
      </c>
      <c r="AK110" s="115"/>
      <c r="AL110" s="115">
        <v>1</v>
      </c>
      <c r="AM110" s="111"/>
      <c r="AN110" s="111" t="s">
        <v>429</v>
      </c>
      <c r="AO110" s="50"/>
      <c r="AP110" s="53">
        <f t="shared" si="140"/>
        <v>549.73959999999988</v>
      </c>
      <c r="AQ110" s="57">
        <v>267.2</v>
      </c>
      <c r="AR110" s="57">
        <v>87.6</v>
      </c>
      <c r="AS110" s="53">
        <f t="shared" si="141"/>
        <v>107.14959999999998</v>
      </c>
      <c r="AT110" s="53">
        <f t="shared" si="142"/>
        <v>65.62</v>
      </c>
      <c r="AU110" s="53">
        <v>5.0999999999999996</v>
      </c>
      <c r="AV110" s="53">
        <v>43.87</v>
      </c>
      <c r="AW110" s="53"/>
      <c r="AX110" s="53">
        <v>16.649999999999999</v>
      </c>
      <c r="AY110" s="57"/>
      <c r="AZ110" s="53">
        <f t="shared" si="143"/>
        <v>22.17</v>
      </c>
      <c r="BA110" s="135">
        <v>5.05</v>
      </c>
      <c r="BB110" s="53">
        <v>1.74</v>
      </c>
      <c r="BC110" s="53">
        <v>15.38</v>
      </c>
      <c r="BD110" s="75"/>
      <c r="BF110" s="11">
        <f t="shared" si="135"/>
        <v>549.73959999999988</v>
      </c>
      <c r="BG110" s="11">
        <f t="shared" si="136"/>
        <v>461.94959999999992</v>
      </c>
      <c r="BH110" s="11">
        <f t="shared" si="137"/>
        <v>879.61261767088297</v>
      </c>
      <c r="BI110" s="11">
        <f t="shared" si="138"/>
        <v>703.00295832111419</v>
      </c>
      <c r="BJ110" s="236">
        <f t="shared" si="79"/>
        <v>1.600053220962949</v>
      </c>
      <c r="BK110" s="236">
        <f t="shared" si="80"/>
        <v>1.521817441385628</v>
      </c>
      <c r="BL110" s="222">
        <f>$BL$9*$BL$405</f>
        <v>470360</v>
      </c>
      <c r="BM110" s="221"/>
      <c r="BN110" s="221"/>
      <c r="BO110" s="221">
        <f t="shared" si="86"/>
        <v>470360</v>
      </c>
      <c r="BP110" s="221">
        <f t="shared" si="139"/>
        <v>879612.61767088296</v>
      </c>
      <c r="BQ110" s="232">
        <f t="shared" si="88"/>
        <v>-409252.61767088296</v>
      </c>
    </row>
    <row r="111" spans="1:69" ht="78">
      <c r="A111" s="718"/>
      <c r="B111" s="71" t="s">
        <v>113</v>
      </c>
      <c r="C111" s="71" t="s">
        <v>741</v>
      </c>
      <c r="D111" s="67">
        <v>427</v>
      </c>
      <c r="E111" s="50" t="s">
        <v>712</v>
      </c>
      <c r="F111" s="124">
        <v>1</v>
      </c>
      <c r="G111" s="124"/>
      <c r="H111" s="124"/>
      <c r="I111" s="156">
        <v>0.5</v>
      </c>
      <c r="J111" s="131"/>
      <c r="K111" s="131"/>
      <c r="L111" s="131"/>
      <c r="M111" s="131"/>
      <c r="N111" s="131"/>
      <c r="O111" s="131"/>
      <c r="P111" s="131"/>
      <c r="Q111" s="131"/>
      <c r="R111" s="198">
        <f t="shared" si="71"/>
        <v>1</v>
      </c>
      <c r="S111" s="198">
        <f t="shared" si="72"/>
        <v>0</v>
      </c>
      <c r="T111" s="198">
        <f t="shared" si="73"/>
        <v>0</v>
      </c>
      <c r="U111" s="198">
        <f t="shared" si="74"/>
        <v>0.5</v>
      </c>
      <c r="V111" s="198">
        <f t="shared" si="75"/>
        <v>1.5</v>
      </c>
      <c r="W111" s="111">
        <v>1</v>
      </c>
      <c r="X111" s="111"/>
      <c r="Y111" s="50"/>
      <c r="Z111" s="111">
        <v>0.5</v>
      </c>
      <c r="AA111" s="50"/>
      <c r="AB111" s="50"/>
      <c r="AC111" s="49">
        <f t="shared" si="77"/>
        <v>0</v>
      </c>
      <c r="AD111" s="120">
        <v>1</v>
      </c>
      <c r="AE111" s="111"/>
      <c r="AF111" s="50"/>
      <c r="AG111" s="111">
        <v>0.5</v>
      </c>
      <c r="AH111" s="218">
        <f t="shared" si="78"/>
        <v>0</v>
      </c>
      <c r="AI111" s="111">
        <v>1</v>
      </c>
      <c r="AJ111" s="111"/>
      <c r="AK111" s="115"/>
      <c r="AL111" s="115">
        <v>1</v>
      </c>
      <c r="AM111" s="111" t="s">
        <v>429</v>
      </c>
      <c r="AN111" s="111"/>
      <c r="AO111" s="50"/>
      <c r="AP111" s="53">
        <f t="shared" si="140"/>
        <v>611.87879999999996</v>
      </c>
      <c r="AQ111" s="57">
        <f>-24.1+329.8</f>
        <v>305.7</v>
      </c>
      <c r="AR111" s="57">
        <v>88.7</v>
      </c>
      <c r="AS111" s="53">
        <f t="shared" si="141"/>
        <v>119.10879999999999</v>
      </c>
      <c r="AT111" s="53">
        <f t="shared" si="142"/>
        <v>67.91</v>
      </c>
      <c r="AU111" s="53">
        <v>5.9</v>
      </c>
      <c r="AV111" s="53">
        <v>42.63</v>
      </c>
      <c r="AW111" s="53"/>
      <c r="AX111" s="53">
        <v>19.38</v>
      </c>
      <c r="AY111" s="57"/>
      <c r="AZ111" s="53">
        <f t="shared" si="143"/>
        <v>30.46</v>
      </c>
      <c r="BA111" s="135">
        <v>7.53</v>
      </c>
      <c r="BB111" s="53">
        <v>2.33</v>
      </c>
      <c r="BC111" s="53">
        <v>20.6</v>
      </c>
      <c r="BD111" s="75"/>
      <c r="BF111" s="11">
        <f t="shared" si="135"/>
        <v>611.87879999999996</v>
      </c>
      <c r="BG111" s="11">
        <f t="shared" si="136"/>
        <v>513.50879999999995</v>
      </c>
      <c r="BH111" s="11">
        <f t="shared" si="137"/>
        <v>979.03864477894388</v>
      </c>
      <c r="BI111" s="11">
        <f t="shared" si="138"/>
        <v>781.46664814500411</v>
      </c>
      <c r="BJ111" s="236">
        <f t="shared" si="79"/>
        <v>1.6000532209629488</v>
      </c>
      <c r="BK111" s="236">
        <f t="shared" si="80"/>
        <v>1.521817441385628</v>
      </c>
      <c r="BL111" s="220">
        <f>$BL$9*$BL$407</f>
        <v>705540</v>
      </c>
      <c r="BM111" s="221"/>
      <c r="BN111" s="221"/>
      <c r="BO111" s="221">
        <f t="shared" si="86"/>
        <v>705540</v>
      </c>
      <c r="BP111" s="221">
        <f t="shared" si="139"/>
        <v>979038.64477894385</v>
      </c>
      <c r="BQ111" s="232">
        <f t="shared" si="88"/>
        <v>-273498.64477894385</v>
      </c>
    </row>
    <row r="112" spans="1:69" ht="62.4">
      <c r="A112" s="718"/>
      <c r="B112" s="71" t="s">
        <v>114</v>
      </c>
      <c r="C112" s="71" t="s">
        <v>742</v>
      </c>
      <c r="D112" s="67">
        <v>682</v>
      </c>
      <c r="E112" s="50" t="s">
        <v>712</v>
      </c>
      <c r="F112" s="124">
        <v>1</v>
      </c>
      <c r="G112" s="124"/>
      <c r="H112" s="124"/>
      <c r="I112" s="156">
        <v>0.5</v>
      </c>
      <c r="J112" s="131"/>
      <c r="K112" s="131"/>
      <c r="L112" s="131"/>
      <c r="M112" s="131"/>
      <c r="N112" s="131"/>
      <c r="O112" s="131"/>
      <c r="P112" s="131"/>
      <c r="Q112" s="131"/>
      <c r="R112" s="198">
        <f t="shared" si="71"/>
        <v>1</v>
      </c>
      <c r="S112" s="198">
        <f t="shared" si="72"/>
        <v>0</v>
      </c>
      <c r="T112" s="198">
        <f t="shared" si="73"/>
        <v>0</v>
      </c>
      <c r="U112" s="198">
        <f t="shared" si="74"/>
        <v>0.5</v>
      </c>
      <c r="V112" s="198">
        <f t="shared" si="75"/>
        <v>1.5</v>
      </c>
      <c r="W112" s="111">
        <v>1</v>
      </c>
      <c r="X112" s="111"/>
      <c r="Y112" s="50"/>
      <c r="Z112" s="111">
        <v>0.5</v>
      </c>
      <c r="AA112" s="50"/>
      <c r="AB112" s="50"/>
      <c r="AC112" s="49">
        <f t="shared" si="77"/>
        <v>0</v>
      </c>
      <c r="AD112" s="120">
        <v>1</v>
      </c>
      <c r="AE112" s="111"/>
      <c r="AF112" s="50"/>
      <c r="AG112" s="111">
        <v>0.5</v>
      </c>
      <c r="AH112" s="218">
        <f t="shared" si="78"/>
        <v>0</v>
      </c>
      <c r="AI112" s="111">
        <v>1</v>
      </c>
      <c r="AJ112" s="111"/>
      <c r="AK112" s="115"/>
      <c r="AL112" s="115">
        <v>1</v>
      </c>
      <c r="AM112" s="111" t="s">
        <v>429</v>
      </c>
      <c r="AN112" s="111"/>
      <c r="AO112" s="50"/>
      <c r="AP112" s="53">
        <f t="shared" si="140"/>
        <v>557.90759999999989</v>
      </c>
      <c r="AQ112" s="57">
        <f>-44.6+319.9</f>
        <v>275.29999999999995</v>
      </c>
      <c r="AR112" s="57">
        <v>83.5</v>
      </c>
      <c r="AS112" s="53">
        <f t="shared" si="141"/>
        <v>108.35759999999998</v>
      </c>
      <c r="AT112" s="53">
        <f t="shared" si="142"/>
        <v>65.959999999999994</v>
      </c>
      <c r="AU112" s="53">
        <v>5.8</v>
      </c>
      <c r="AV112" s="53">
        <v>43.65</v>
      </c>
      <c r="AW112" s="53"/>
      <c r="AX112" s="53">
        <v>16.510000000000002</v>
      </c>
      <c r="AY112" s="57"/>
      <c r="AZ112" s="53">
        <f t="shared" si="143"/>
        <v>24.79</v>
      </c>
      <c r="BA112" s="135">
        <v>7.67</v>
      </c>
      <c r="BB112" s="53">
        <v>1.74</v>
      </c>
      <c r="BC112" s="53">
        <v>15.38</v>
      </c>
      <c r="BD112" s="75"/>
      <c r="BF112" s="11">
        <f t="shared" si="135"/>
        <v>557.90759999999989</v>
      </c>
      <c r="BG112" s="11">
        <f t="shared" si="136"/>
        <v>467.15759999999995</v>
      </c>
      <c r="BH112" s="11">
        <f t="shared" si="137"/>
        <v>892.68185237970829</v>
      </c>
      <c r="BI112" s="11">
        <f t="shared" si="138"/>
        <v>710.92858355585054</v>
      </c>
      <c r="BJ112" s="236">
        <f t="shared" si="79"/>
        <v>1.6000532209629488</v>
      </c>
      <c r="BK112" s="236">
        <f t="shared" si="80"/>
        <v>1.521817441385628</v>
      </c>
      <c r="BL112" s="220">
        <f>$BL$9*$BL$407</f>
        <v>705540</v>
      </c>
      <c r="BM112" s="221"/>
      <c r="BN112" s="221"/>
      <c r="BO112" s="221">
        <f t="shared" si="86"/>
        <v>705540</v>
      </c>
      <c r="BP112" s="221">
        <f t="shared" si="139"/>
        <v>892681.85237970832</v>
      </c>
      <c r="BQ112" s="232">
        <f t="shared" si="88"/>
        <v>-187141.85237970832</v>
      </c>
    </row>
    <row r="113" spans="1:69" ht="46.8">
      <c r="A113" s="718"/>
      <c r="B113" s="87" t="s">
        <v>814</v>
      </c>
      <c r="C113" s="87" t="s">
        <v>743</v>
      </c>
      <c r="D113" s="209">
        <v>175</v>
      </c>
      <c r="E113" s="51" t="s">
        <v>712</v>
      </c>
      <c r="F113" s="124">
        <v>1</v>
      </c>
      <c r="G113" s="124"/>
      <c r="H113" s="124"/>
      <c r="I113" s="156">
        <v>0.5</v>
      </c>
      <c r="J113" s="131"/>
      <c r="K113" s="131"/>
      <c r="L113" s="131"/>
      <c r="M113" s="131"/>
      <c r="N113" s="131"/>
      <c r="O113" s="131"/>
      <c r="P113" s="131"/>
      <c r="Q113" s="131"/>
      <c r="R113" s="198">
        <f t="shared" si="71"/>
        <v>1</v>
      </c>
      <c r="S113" s="198">
        <f t="shared" si="72"/>
        <v>0</v>
      </c>
      <c r="T113" s="198">
        <f t="shared" si="73"/>
        <v>0</v>
      </c>
      <c r="U113" s="198">
        <f t="shared" si="74"/>
        <v>0.5</v>
      </c>
      <c r="V113" s="198">
        <f t="shared" si="75"/>
        <v>1.5</v>
      </c>
      <c r="W113" s="120">
        <v>1</v>
      </c>
      <c r="X113" s="120"/>
      <c r="Y113" s="51"/>
      <c r="Z113" s="120">
        <v>0.25</v>
      </c>
      <c r="AA113" s="51"/>
      <c r="AB113" s="51"/>
      <c r="AC113" s="49">
        <f t="shared" si="77"/>
        <v>0</v>
      </c>
      <c r="AD113" s="120">
        <v>0.25</v>
      </c>
      <c r="AE113" s="120"/>
      <c r="AF113" s="51"/>
      <c r="AG113" s="120">
        <v>0.25</v>
      </c>
      <c r="AH113" s="204">
        <f t="shared" si="78"/>
        <v>0.75</v>
      </c>
      <c r="AI113" s="120"/>
      <c r="AJ113" s="120"/>
      <c r="AK113" s="67"/>
      <c r="AL113" s="67">
        <v>1</v>
      </c>
      <c r="AM113" s="120" t="s">
        <v>430</v>
      </c>
      <c r="AN113" s="120"/>
      <c r="AO113" s="51"/>
      <c r="AP113" s="137">
        <f t="shared" si="140"/>
        <v>52.188199999999995</v>
      </c>
      <c r="AQ113" s="137">
        <v>24.1</v>
      </c>
      <c r="AR113" s="138"/>
      <c r="AS113" s="137">
        <f t="shared" si="141"/>
        <v>7.2782</v>
      </c>
      <c r="AT113" s="137">
        <f t="shared" si="142"/>
        <v>12.48</v>
      </c>
      <c r="AU113" s="137">
        <v>0</v>
      </c>
      <c r="AV113" s="137">
        <v>7.65</v>
      </c>
      <c r="AW113" s="137"/>
      <c r="AX113" s="137">
        <v>4.83</v>
      </c>
      <c r="AY113" s="138"/>
      <c r="AZ113" s="137">
        <f t="shared" si="143"/>
        <v>8.33</v>
      </c>
      <c r="BA113" s="139">
        <v>2.63</v>
      </c>
      <c r="BB113" s="137">
        <v>0.57999999999999996</v>
      </c>
      <c r="BC113" s="137">
        <v>5.12</v>
      </c>
      <c r="BD113" s="76" t="s">
        <v>751</v>
      </c>
      <c r="BF113" s="11">
        <f t="shared" si="135"/>
        <v>52.188199999999995</v>
      </c>
      <c r="BG113" s="11">
        <f t="shared" si="136"/>
        <v>31.3782</v>
      </c>
      <c r="BH113" s="11">
        <f t="shared" si="137"/>
        <v>83.503897506258554</v>
      </c>
      <c r="BI113" s="11">
        <f t="shared" si="138"/>
        <v>47.75189203928651</v>
      </c>
      <c r="BJ113" s="236">
        <f t="shared" si="79"/>
        <v>1.6000532209629488</v>
      </c>
      <c r="BK113" s="236">
        <f t="shared" si="80"/>
        <v>1.521817441385628</v>
      </c>
      <c r="BL113" s="225">
        <f>$BL$9*$BL$406</f>
        <v>587950</v>
      </c>
      <c r="BM113" s="221"/>
      <c r="BN113" s="221"/>
      <c r="BO113" s="221">
        <f t="shared" si="86"/>
        <v>587950</v>
      </c>
      <c r="BP113" s="221">
        <f t="shared" si="139"/>
        <v>83503.897506258552</v>
      </c>
      <c r="BQ113" s="232">
        <f t="shared" si="88"/>
        <v>504446.10249374143</v>
      </c>
    </row>
    <row r="114" spans="1:69">
      <c r="A114" s="718"/>
      <c r="B114" s="71" t="s">
        <v>115</v>
      </c>
      <c r="C114" s="71" t="s">
        <v>744</v>
      </c>
      <c r="D114" s="209">
        <v>192</v>
      </c>
      <c r="E114" s="50" t="s">
        <v>712</v>
      </c>
      <c r="F114" s="124">
        <v>1</v>
      </c>
      <c r="G114" s="124"/>
      <c r="H114" s="124"/>
      <c r="I114" s="156">
        <v>0.5</v>
      </c>
      <c r="J114" s="131"/>
      <c r="K114" s="131"/>
      <c r="L114" s="131"/>
      <c r="M114" s="131"/>
      <c r="N114" s="131"/>
      <c r="O114" s="131"/>
      <c r="P114" s="131"/>
      <c r="Q114" s="131"/>
      <c r="R114" s="198">
        <f t="shared" si="71"/>
        <v>1</v>
      </c>
      <c r="S114" s="198">
        <f t="shared" si="72"/>
        <v>0</v>
      </c>
      <c r="T114" s="198">
        <f t="shared" si="73"/>
        <v>0</v>
      </c>
      <c r="U114" s="198">
        <f t="shared" si="74"/>
        <v>0.5</v>
      </c>
      <c r="V114" s="198">
        <f t="shared" si="75"/>
        <v>1.5</v>
      </c>
      <c r="W114" s="111">
        <v>1</v>
      </c>
      <c r="X114" s="111"/>
      <c r="Y114" s="50"/>
      <c r="Z114" s="111">
        <v>0.5</v>
      </c>
      <c r="AA114" s="50"/>
      <c r="AB114" s="50"/>
      <c r="AC114" s="49">
        <f t="shared" si="77"/>
        <v>0</v>
      </c>
      <c r="AD114" s="120">
        <v>1</v>
      </c>
      <c r="AE114" s="111"/>
      <c r="AF114" s="50"/>
      <c r="AG114" s="111">
        <v>0.5</v>
      </c>
      <c r="AH114" s="218">
        <f t="shared" si="78"/>
        <v>0</v>
      </c>
      <c r="AI114" s="111">
        <v>1</v>
      </c>
      <c r="AJ114" s="111"/>
      <c r="AK114" s="115"/>
      <c r="AL114" s="115">
        <v>1</v>
      </c>
      <c r="AM114" s="111" t="s">
        <v>429</v>
      </c>
      <c r="AN114" s="111"/>
      <c r="AO114" s="50"/>
      <c r="AP114" s="53">
        <f t="shared" si="140"/>
        <v>627.75260000000003</v>
      </c>
      <c r="AQ114" s="57">
        <f>-44.6+358.1</f>
        <v>313.5</v>
      </c>
      <c r="AR114" s="57">
        <v>87.8</v>
      </c>
      <c r="AS114" s="53">
        <f t="shared" si="141"/>
        <v>121.1926</v>
      </c>
      <c r="AT114" s="53">
        <f t="shared" si="142"/>
        <v>75.06</v>
      </c>
      <c r="AU114" s="53">
        <v>5.7</v>
      </c>
      <c r="AV114" s="53">
        <v>44.95</v>
      </c>
      <c r="AW114" s="53"/>
      <c r="AX114" s="53">
        <v>24.41</v>
      </c>
      <c r="AY114" s="57"/>
      <c r="AZ114" s="53">
        <f t="shared" si="143"/>
        <v>30.200000000000003</v>
      </c>
      <c r="BA114" s="135">
        <v>7.27</v>
      </c>
      <c r="BB114" s="53">
        <v>2.33</v>
      </c>
      <c r="BC114" s="53">
        <v>20.6</v>
      </c>
      <c r="BD114" s="75"/>
      <c r="BF114" s="11">
        <f t="shared" si="135"/>
        <v>627.75260000000003</v>
      </c>
      <c r="BG114" s="11">
        <f t="shared" si="136"/>
        <v>522.49260000000004</v>
      </c>
      <c r="BH114" s="11">
        <f t="shared" si="137"/>
        <v>1004.4375695978656</v>
      </c>
      <c r="BI114" s="11">
        <f t="shared" si="138"/>
        <v>795.13835167492437</v>
      </c>
      <c r="BJ114" s="236">
        <f t="shared" si="79"/>
        <v>1.6000532209629488</v>
      </c>
      <c r="BK114" s="236">
        <f t="shared" si="80"/>
        <v>1.5218174413856278</v>
      </c>
      <c r="BL114" s="220">
        <f>$BL$9*$BL$407</f>
        <v>705540</v>
      </c>
      <c r="BM114" s="221"/>
      <c r="BN114" s="221"/>
      <c r="BO114" s="221">
        <f t="shared" si="86"/>
        <v>705540</v>
      </c>
      <c r="BP114" s="221">
        <f t="shared" si="139"/>
        <v>1004437.5695978656</v>
      </c>
      <c r="BQ114" s="232">
        <f t="shared" si="88"/>
        <v>-298897.56959786557</v>
      </c>
    </row>
    <row r="115" spans="1:69" ht="31.2">
      <c r="A115" s="718"/>
      <c r="B115" s="71" t="s">
        <v>116</v>
      </c>
      <c r="C115" s="71" t="s">
        <v>745</v>
      </c>
      <c r="D115" s="209">
        <v>256</v>
      </c>
      <c r="E115" s="50" t="s">
        <v>712</v>
      </c>
      <c r="F115" s="124">
        <v>1</v>
      </c>
      <c r="G115" s="124"/>
      <c r="H115" s="124"/>
      <c r="I115" s="156">
        <v>0.5</v>
      </c>
      <c r="J115" s="131"/>
      <c r="K115" s="131"/>
      <c r="L115" s="131"/>
      <c r="M115" s="131"/>
      <c r="N115" s="131"/>
      <c r="O115" s="131"/>
      <c r="P115" s="131"/>
      <c r="Q115" s="131"/>
      <c r="R115" s="198">
        <f t="shared" si="71"/>
        <v>1</v>
      </c>
      <c r="S115" s="198">
        <f t="shared" si="72"/>
        <v>0</v>
      </c>
      <c r="T115" s="198">
        <f t="shared" si="73"/>
        <v>0</v>
      </c>
      <c r="U115" s="198">
        <f t="shared" si="74"/>
        <v>0.5</v>
      </c>
      <c r="V115" s="198">
        <f t="shared" si="75"/>
        <v>1.5</v>
      </c>
      <c r="W115" s="111">
        <v>1</v>
      </c>
      <c r="X115" s="111"/>
      <c r="Y115" s="50"/>
      <c r="Z115" s="111">
        <v>0.5</v>
      </c>
      <c r="AA115" s="50"/>
      <c r="AB115" s="50"/>
      <c r="AC115" s="49">
        <f t="shared" si="77"/>
        <v>0</v>
      </c>
      <c r="AD115" s="120">
        <v>1</v>
      </c>
      <c r="AE115" s="111"/>
      <c r="AF115" s="50"/>
      <c r="AG115" s="111">
        <v>0.5</v>
      </c>
      <c r="AH115" s="218">
        <f t="shared" si="78"/>
        <v>0</v>
      </c>
      <c r="AI115" s="111">
        <v>1</v>
      </c>
      <c r="AJ115" s="111"/>
      <c r="AK115" s="115"/>
      <c r="AL115" s="115">
        <v>1</v>
      </c>
      <c r="AM115" s="111" t="s">
        <v>429</v>
      </c>
      <c r="AN115" s="111"/>
      <c r="AO115" s="50"/>
      <c r="AP115" s="53">
        <f t="shared" si="140"/>
        <v>531.46379999999999</v>
      </c>
      <c r="AQ115" s="57">
        <f>-24.1+267.2</f>
        <v>243.1</v>
      </c>
      <c r="AR115" s="57">
        <v>88.8</v>
      </c>
      <c r="AS115" s="53">
        <f t="shared" si="141"/>
        <v>100.23379999999999</v>
      </c>
      <c r="AT115" s="53">
        <f t="shared" si="142"/>
        <v>68.55</v>
      </c>
      <c r="AU115" s="53">
        <v>5.9</v>
      </c>
      <c r="AV115" s="53">
        <v>44.53</v>
      </c>
      <c r="AW115" s="53"/>
      <c r="AX115" s="53">
        <v>18.12</v>
      </c>
      <c r="AY115" s="57"/>
      <c r="AZ115" s="53">
        <f t="shared" si="143"/>
        <v>30.78</v>
      </c>
      <c r="BA115" s="135">
        <v>7.85</v>
      </c>
      <c r="BB115" s="53">
        <v>2.33</v>
      </c>
      <c r="BC115" s="53">
        <v>20.6</v>
      </c>
      <c r="BD115" s="75"/>
      <c r="BF115" s="11">
        <f t="shared" si="135"/>
        <v>531.46379999999999</v>
      </c>
      <c r="BG115" s="11">
        <f t="shared" si="136"/>
        <v>432.13379999999995</v>
      </c>
      <c r="BH115" s="11">
        <f t="shared" si="137"/>
        <v>850.37036501520834</v>
      </c>
      <c r="BI115" s="11">
        <f t="shared" si="138"/>
        <v>657.62875385224856</v>
      </c>
      <c r="BJ115" s="236">
        <f t="shared" si="79"/>
        <v>1.6000532209629486</v>
      </c>
      <c r="BK115" s="236">
        <f t="shared" si="80"/>
        <v>1.5218174413856278</v>
      </c>
      <c r="BL115" s="220">
        <f>$BL$9*$BL$407</f>
        <v>705540</v>
      </c>
      <c r="BM115" s="221"/>
      <c r="BN115" s="221"/>
      <c r="BO115" s="221">
        <f t="shared" si="86"/>
        <v>705540</v>
      </c>
      <c r="BP115" s="221">
        <f t="shared" si="139"/>
        <v>850370.36501520837</v>
      </c>
      <c r="BQ115" s="232">
        <f t="shared" si="88"/>
        <v>-144830.36501520837</v>
      </c>
    </row>
    <row r="116" spans="1:69" ht="109.2">
      <c r="A116" s="718"/>
      <c r="B116" s="71" t="s">
        <v>118</v>
      </c>
      <c r="C116" s="71" t="s">
        <v>746</v>
      </c>
      <c r="D116" s="67">
        <v>452</v>
      </c>
      <c r="E116" s="50" t="s">
        <v>712</v>
      </c>
      <c r="F116" s="124">
        <v>1</v>
      </c>
      <c r="G116" s="124"/>
      <c r="H116" s="124"/>
      <c r="I116" s="156">
        <v>0.5</v>
      </c>
      <c r="J116" s="131"/>
      <c r="K116" s="131"/>
      <c r="L116" s="131"/>
      <c r="M116" s="131"/>
      <c r="N116" s="131"/>
      <c r="O116" s="131"/>
      <c r="P116" s="131"/>
      <c r="Q116" s="131"/>
      <c r="R116" s="198">
        <f t="shared" si="71"/>
        <v>1</v>
      </c>
      <c r="S116" s="198">
        <f t="shared" si="72"/>
        <v>0</v>
      </c>
      <c r="T116" s="198">
        <f t="shared" si="73"/>
        <v>0</v>
      </c>
      <c r="U116" s="198">
        <f t="shared" si="74"/>
        <v>0.5</v>
      </c>
      <c r="V116" s="198">
        <f t="shared" si="75"/>
        <v>1.5</v>
      </c>
      <c r="W116" s="111">
        <v>1</v>
      </c>
      <c r="X116" s="111"/>
      <c r="Y116" s="50"/>
      <c r="Z116" s="111">
        <v>0.5</v>
      </c>
      <c r="AA116" s="50"/>
      <c r="AB116" s="50"/>
      <c r="AC116" s="49">
        <f t="shared" si="77"/>
        <v>0</v>
      </c>
      <c r="AD116" s="120">
        <v>1</v>
      </c>
      <c r="AE116" s="111"/>
      <c r="AF116" s="50"/>
      <c r="AG116" s="111">
        <v>0.5</v>
      </c>
      <c r="AH116" s="218">
        <f t="shared" si="78"/>
        <v>0</v>
      </c>
      <c r="AI116" s="111">
        <v>1</v>
      </c>
      <c r="AJ116" s="111"/>
      <c r="AK116" s="115"/>
      <c r="AL116" s="115">
        <v>1</v>
      </c>
      <c r="AM116" s="111" t="s">
        <v>429</v>
      </c>
      <c r="AN116" s="111"/>
      <c r="AO116" s="50"/>
      <c r="AP116" s="53">
        <f t="shared" si="140"/>
        <v>561.702</v>
      </c>
      <c r="AQ116" s="57">
        <f>-24.1+292.2</f>
        <v>268.09999999999997</v>
      </c>
      <c r="AR116" s="57">
        <v>87.9</v>
      </c>
      <c r="AS116" s="53">
        <f t="shared" si="141"/>
        <v>107.512</v>
      </c>
      <c r="AT116" s="53">
        <f t="shared" si="142"/>
        <v>73.66</v>
      </c>
      <c r="AU116" s="53">
        <v>5.5</v>
      </c>
      <c r="AV116" s="53">
        <v>43.49</v>
      </c>
      <c r="AW116" s="53"/>
      <c r="AX116" s="53">
        <v>24.67</v>
      </c>
      <c r="AY116" s="57"/>
      <c r="AZ116" s="53">
        <f t="shared" si="143"/>
        <v>24.53</v>
      </c>
      <c r="BA116" s="135">
        <v>7.41</v>
      </c>
      <c r="BB116" s="53">
        <v>1.74</v>
      </c>
      <c r="BC116" s="53">
        <v>15.38</v>
      </c>
      <c r="BD116" s="75"/>
      <c r="BF116" s="11">
        <f t="shared" si="135"/>
        <v>561.702</v>
      </c>
      <c r="BG116" s="11">
        <f t="shared" si="136"/>
        <v>463.512</v>
      </c>
      <c r="BH116" s="11">
        <f t="shared" si="137"/>
        <v>898.7530943213302</v>
      </c>
      <c r="BI116" s="11">
        <f t="shared" si="138"/>
        <v>705.38064589153521</v>
      </c>
      <c r="BJ116" s="236">
        <f t="shared" si="79"/>
        <v>1.6000532209629488</v>
      </c>
      <c r="BK116" s="236">
        <f t="shared" si="80"/>
        <v>1.521817441385628</v>
      </c>
      <c r="BL116" s="220">
        <f>$BL$9*$BL$407</f>
        <v>705540</v>
      </c>
      <c r="BM116" s="221"/>
      <c r="BN116" s="221"/>
      <c r="BO116" s="221">
        <f t="shared" si="86"/>
        <v>705540</v>
      </c>
      <c r="BP116" s="221">
        <f t="shared" si="139"/>
        <v>898753.09432133019</v>
      </c>
      <c r="BQ116" s="232">
        <f t="shared" si="88"/>
        <v>-193213.09432133019</v>
      </c>
    </row>
    <row r="117" spans="1:69" ht="78">
      <c r="A117" s="718"/>
      <c r="B117" s="71" t="s">
        <v>119</v>
      </c>
      <c r="C117" s="71" t="s">
        <v>747</v>
      </c>
      <c r="D117" s="209">
        <v>232</v>
      </c>
      <c r="E117" s="101" t="s">
        <v>712</v>
      </c>
      <c r="F117" s="124">
        <v>1</v>
      </c>
      <c r="G117" s="124"/>
      <c r="H117" s="124"/>
      <c r="I117" s="156">
        <v>0.5</v>
      </c>
      <c r="J117" s="131"/>
      <c r="K117" s="131"/>
      <c r="L117" s="131"/>
      <c r="M117" s="131"/>
      <c r="N117" s="131"/>
      <c r="O117" s="131"/>
      <c r="P117" s="131"/>
      <c r="Q117" s="131"/>
      <c r="R117" s="198">
        <f t="shared" si="71"/>
        <v>1</v>
      </c>
      <c r="S117" s="198">
        <f t="shared" si="72"/>
        <v>0</v>
      </c>
      <c r="T117" s="198">
        <f t="shared" si="73"/>
        <v>0</v>
      </c>
      <c r="U117" s="198">
        <f t="shared" si="74"/>
        <v>0.5</v>
      </c>
      <c r="V117" s="198">
        <f t="shared" si="75"/>
        <v>1.5</v>
      </c>
      <c r="W117" s="141">
        <v>1</v>
      </c>
      <c r="X117" s="111"/>
      <c r="Y117" s="50"/>
      <c r="Z117" s="111">
        <v>0.5</v>
      </c>
      <c r="AA117" s="50"/>
      <c r="AB117" s="50"/>
      <c r="AC117" s="49">
        <f t="shared" si="77"/>
        <v>0</v>
      </c>
      <c r="AD117" s="120">
        <v>0.25</v>
      </c>
      <c r="AE117" s="111"/>
      <c r="AF117" s="50"/>
      <c r="AG117" s="111">
        <v>0.25</v>
      </c>
      <c r="AH117" s="204">
        <f t="shared" si="78"/>
        <v>0.75</v>
      </c>
      <c r="AI117" s="111"/>
      <c r="AJ117" s="111"/>
      <c r="AK117" s="115"/>
      <c r="AL117" s="115">
        <v>1</v>
      </c>
      <c r="AM117" s="111" t="s">
        <v>430</v>
      </c>
      <c r="AN117" s="111"/>
      <c r="AO117" s="50"/>
      <c r="AP117" s="53">
        <f t="shared" si="140"/>
        <v>166.21619999999999</v>
      </c>
      <c r="AQ117" s="46">
        <v>44.6</v>
      </c>
      <c r="AR117" s="57">
        <v>42.5</v>
      </c>
      <c r="AS117" s="53">
        <f t="shared" si="141"/>
        <v>26.304199999999998</v>
      </c>
      <c r="AT117" s="53">
        <f t="shared" si="142"/>
        <v>39.372</v>
      </c>
      <c r="AU117" s="53">
        <v>0</v>
      </c>
      <c r="AV117" s="53">
        <v>35.622</v>
      </c>
      <c r="AW117" s="53"/>
      <c r="AX117" s="53">
        <v>3.75</v>
      </c>
      <c r="AY117" s="57"/>
      <c r="AZ117" s="53">
        <f t="shared" si="143"/>
        <v>13.44</v>
      </c>
      <c r="BA117" s="135">
        <v>2.04</v>
      </c>
      <c r="BB117" s="53">
        <v>1.2</v>
      </c>
      <c r="BC117" s="53">
        <v>10.199999999999999</v>
      </c>
      <c r="BD117" s="75"/>
      <c r="BF117" s="11">
        <f t="shared" si="135"/>
        <v>166.21619999999999</v>
      </c>
      <c r="BG117" s="11">
        <f t="shared" si="136"/>
        <v>113.40419999999999</v>
      </c>
      <c r="BH117" s="11">
        <f t="shared" si="137"/>
        <v>265.95476618622166</v>
      </c>
      <c r="BI117" s="11">
        <f t="shared" si="138"/>
        <v>172.58048948638401</v>
      </c>
      <c r="BJ117" s="236">
        <f t="shared" si="79"/>
        <v>1.6000532209629488</v>
      </c>
      <c r="BK117" s="236">
        <f t="shared" si="80"/>
        <v>1.521817441385628</v>
      </c>
      <c r="BL117" s="225">
        <f>$BL$9*$BL$406</f>
        <v>587950</v>
      </c>
      <c r="BM117" s="221"/>
      <c r="BN117" s="221"/>
      <c r="BO117" s="221">
        <f t="shared" si="86"/>
        <v>587950</v>
      </c>
      <c r="BP117" s="221">
        <f t="shared" si="139"/>
        <v>265954.76618622168</v>
      </c>
      <c r="BQ117" s="232">
        <f t="shared" si="88"/>
        <v>321995.23381377832</v>
      </c>
    </row>
    <row r="118" spans="1:69" ht="46.8">
      <c r="A118" s="718"/>
      <c r="B118" s="88" t="s">
        <v>120</v>
      </c>
      <c r="C118" s="71" t="s">
        <v>748</v>
      </c>
      <c r="D118" s="209">
        <v>221</v>
      </c>
      <c r="E118" s="50" t="s">
        <v>712</v>
      </c>
      <c r="F118" s="124">
        <v>1</v>
      </c>
      <c r="G118" s="124"/>
      <c r="H118" s="124"/>
      <c r="I118" s="156">
        <v>0.5</v>
      </c>
      <c r="J118" s="131"/>
      <c r="K118" s="131"/>
      <c r="L118" s="131"/>
      <c r="M118" s="131"/>
      <c r="N118" s="131"/>
      <c r="O118" s="131"/>
      <c r="P118" s="131"/>
      <c r="Q118" s="131"/>
      <c r="R118" s="198">
        <f t="shared" si="71"/>
        <v>1</v>
      </c>
      <c r="S118" s="198">
        <f t="shared" si="72"/>
        <v>0</v>
      </c>
      <c r="T118" s="198">
        <f t="shared" si="73"/>
        <v>0</v>
      </c>
      <c r="U118" s="198">
        <f t="shared" si="74"/>
        <v>0.5</v>
      </c>
      <c r="V118" s="198">
        <f t="shared" si="75"/>
        <v>1.5</v>
      </c>
      <c r="W118" s="111">
        <v>1</v>
      </c>
      <c r="X118" s="111"/>
      <c r="Y118" s="50"/>
      <c r="Z118" s="111">
        <v>0.5</v>
      </c>
      <c r="AA118" s="50"/>
      <c r="AB118" s="50"/>
      <c r="AC118" s="49">
        <f t="shared" si="77"/>
        <v>0</v>
      </c>
      <c r="AD118" s="120">
        <v>1</v>
      </c>
      <c r="AE118" s="111"/>
      <c r="AF118" s="50"/>
      <c r="AG118" s="111">
        <v>0.5</v>
      </c>
      <c r="AH118" s="218">
        <f t="shared" si="78"/>
        <v>0</v>
      </c>
      <c r="AI118" s="111">
        <v>1</v>
      </c>
      <c r="AJ118" s="111"/>
      <c r="AK118" s="115"/>
      <c r="AL118" s="115">
        <v>1</v>
      </c>
      <c r="AM118" s="111" t="s">
        <v>429</v>
      </c>
      <c r="AN118" s="111"/>
      <c r="AO118" s="50"/>
      <c r="AP118" s="53">
        <f t="shared" si="140"/>
        <v>607.78259999999989</v>
      </c>
      <c r="AQ118" s="57">
        <f>-24.1+326.8</f>
        <v>302.7</v>
      </c>
      <c r="AR118" s="57">
        <v>88.6</v>
      </c>
      <c r="AS118" s="53">
        <f t="shared" si="141"/>
        <v>118.17259999999999</v>
      </c>
      <c r="AT118" s="53">
        <f t="shared" si="142"/>
        <v>68.14</v>
      </c>
      <c r="AU118" s="53">
        <v>5.6</v>
      </c>
      <c r="AV118" s="53">
        <v>43.52</v>
      </c>
      <c r="AW118" s="53"/>
      <c r="AX118" s="53">
        <v>19.02</v>
      </c>
      <c r="AY118" s="57"/>
      <c r="AZ118" s="53">
        <f t="shared" si="143"/>
        <v>30.17</v>
      </c>
      <c r="BA118" s="135">
        <v>7.24</v>
      </c>
      <c r="BB118" s="53">
        <v>2.33</v>
      </c>
      <c r="BC118" s="53">
        <v>20.6</v>
      </c>
      <c r="BD118" s="75"/>
      <c r="BF118" s="11">
        <f t="shared" si="135"/>
        <v>607.78259999999989</v>
      </c>
      <c r="BG118" s="11">
        <f t="shared" si="136"/>
        <v>509.47259999999994</v>
      </c>
      <c r="BH118" s="11">
        <f t="shared" si="137"/>
        <v>972.48450677523533</v>
      </c>
      <c r="BI118" s="11">
        <f t="shared" si="138"/>
        <v>775.32428858808339</v>
      </c>
      <c r="BJ118" s="236">
        <f t="shared" si="79"/>
        <v>1.6000532209629488</v>
      </c>
      <c r="BK118" s="236">
        <f t="shared" si="80"/>
        <v>1.521817441385628</v>
      </c>
      <c r="BL118" s="220">
        <f>$BL$9*$BL$407</f>
        <v>705540</v>
      </c>
      <c r="BM118" s="221"/>
      <c r="BN118" s="221"/>
      <c r="BO118" s="221">
        <f t="shared" si="86"/>
        <v>705540</v>
      </c>
      <c r="BP118" s="221">
        <f t="shared" si="139"/>
        <v>972484.50677523529</v>
      </c>
      <c r="BQ118" s="232">
        <f t="shared" si="88"/>
        <v>-266944.50677523529</v>
      </c>
    </row>
    <row r="119" spans="1:69" ht="31.2">
      <c r="A119" s="718"/>
      <c r="B119" s="71" t="s">
        <v>121</v>
      </c>
      <c r="C119" s="71" t="s">
        <v>749</v>
      </c>
      <c r="D119" s="67">
        <v>349</v>
      </c>
      <c r="E119" s="50" t="s">
        <v>712</v>
      </c>
      <c r="F119" s="124">
        <v>1</v>
      </c>
      <c r="G119" s="124"/>
      <c r="H119" s="124"/>
      <c r="I119" s="156">
        <v>0.5</v>
      </c>
      <c r="J119" s="131"/>
      <c r="K119" s="131"/>
      <c r="L119" s="131"/>
      <c r="M119" s="131"/>
      <c r="N119" s="131"/>
      <c r="O119" s="131"/>
      <c r="P119" s="131"/>
      <c r="Q119" s="131"/>
      <c r="R119" s="198">
        <f t="shared" si="71"/>
        <v>1</v>
      </c>
      <c r="S119" s="198">
        <f t="shared" si="72"/>
        <v>0</v>
      </c>
      <c r="T119" s="198">
        <f t="shared" si="73"/>
        <v>0</v>
      </c>
      <c r="U119" s="198">
        <f t="shared" si="74"/>
        <v>0.5</v>
      </c>
      <c r="V119" s="198">
        <f t="shared" si="75"/>
        <v>1.5</v>
      </c>
      <c r="W119" s="111">
        <v>1</v>
      </c>
      <c r="X119" s="111"/>
      <c r="Y119" s="50"/>
      <c r="Z119" s="111">
        <v>0.5</v>
      </c>
      <c r="AA119" s="50"/>
      <c r="AB119" s="50"/>
      <c r="AC119" s="49">
        <f t="shared" si="77"/>
        <v>0</v>
      </c>
      <c r="AD119" s="120">
        <v>1</v>
      </c>
      <c r="AE119" s="111"/>
      <c r="AF119" s="50"/>
      <c r="AG119" s="111">
        <v>0.5</v>
      </c>
      <c r="AH119" s="218">
        <f t="shared" si="78"/>
        <v>0</v>
      </c>
      <c r="AI119" s="111">
        <v>1</v>
      </c>
      <c r="AJ119" s="111"/>
      <c r="AK119" s="115"/>
      <c r="AL119" s="115">
        <v>1</v>
      </c>
      <c r="AM119" s="111" t="s">
        <v>429</v>
      </c>
      <c r="AN119" s="111"/>
      <c r="AO119" s="50"/>
      <c r="AP119" s="53">
        <f t="shared" si="140"/>
        <v>476.31360000000001</v>
      </c>
      <c r="AQ119" s="57">
        <f>-10.2+228.2</f>
        <v>218</v>
      </c>
      <c r="AR119" s="57">
        <v>83.8</v>
      </c>
      <c r="AS119" s="53">
        <f t="shared" si="141"/>
        <v>91.143600000000006</v>
      </c>
      <c r="AT119" s="53">
        <f t="shared" si="142"/>
        <v>58.510000000000005</v>
      </c>
      <c r="AU119" s="53">
        <v>4.0999999999999996</v>
      </c>
      <c r="AV119" s="53">
        <v>34.270000000000003</v>
      </c>
      <c r="AW119" s="53"/>
      <c r="AX119" s="53">
        <v>20.14</v>
      </c>
      <c r="AY119" s="57"/>
      <c r="AZ119" s="53">
        <f t="shared" si="143"/>
        <v>24.86</v>
      </c>
      <c r="BA119" s="135">
        <v>7.74</v>
      </c>
      <c r="BB119" s="53">
        <v>1.74</v>
      </c>
      <c r="BC119" s="53">
        <v>15.38</v>
      </c>
      <c r="BD119" s="75"/>
      <c r="BF119" s="11">
        <f t="shared" si="135"/>
        <v>476.31360000000001</v>
      </c>
      <c r="BG119" s="11">
        <f t="shared" si="136"/>
        <v>392.9436</v>
      </c>
      <c r="BH119" s="11">
        <f t="shared" si="137"/>
        <v>762.12710986845764</v>
      </c>
      <c r="BI119" s="11">
        <f t="shared" si="138"/>
        <v>597.98842396085763</v>
      </c>
      <c r="BJ119" s="236">
        <f t="shared" si="79"/>
        <v>1.6000532209629488</v>
      </c>
      <c r="BK119" s="236">
        <f t="shared" si="80"/>
        <v>1.521817441385628</v>
      </c>
      <c r="BL119" s="220">
        <f>$BL$9*$BL$407</f>
        <v>705540</v>
      </c>
      <c r="BM119" s="221"/>
      <c r="BN119" s="221"/>
      <c r="BO119" s="221">
        <f t="shared" si="86"/>
        <v>705540</v>
      </c>
      <c r="BP119" s="221">
        <f t="shared" si="139"/>
        <v>762127.10986845766</v>
      </c>
      <c r="BQ119" s="232">
        <f t="shared" si="88"/>
        <v>-56587.109868457657</v>
      </c>
    </row>
    <row r="120" spans="1:69" ht="78">
      <c r="A120" s="720"/>
      <c r="B120" s="71" t="s">
        <v>122</v>
      </c>
      <c r="C120" s="71" t="s">
        <v>750</v>
      </c>
      <c r="D120" s="67">
        <v>575</v>
      </c>
      <c r="E120" s="50" t="s">
        <v>712</v>
      </c>
      <c r="F120" s="124">
        <v>1</v>
      </c>
      <c r="G120" s="124"/>
      <c r="H120" s="124"/>
      <c r="I120" s="156">
        <v>0.5</v>
      </c>
      <c r="J120" s="131"/>
      <c r="K120" s="131"/>
      <c r="L120" s="131"/>
      <c r="M120" s="131"/>
      <c r="N120" s="131"/>
      <c r="O120" s="131"/>
      <c r="P120" s="131"/>
      <c r="Q120" s="131"/>
      <c r="R120" s="198">
        <f t="shared" si="71"/>
        <v>1</v>
      </c>
      <c r="S120" s="198">
        <f t="shared" si="72"/>
        <v>0</v>
      </c>
      <c r="T120" s="198">
        <f t="shared" si="73"/>
        <v>0</v>
      </c>
      <c r="U120" s="198">
        <f t="shared" si="74"/>
        <v>0.5</v>
      </c>
      <c r="V120" s="198">
        <f t="shared" si="75"/>
        <v>1.5</v>
      </c>
      <c r="W120" s="111">
        <v>1</v>
      </c>
      <c r="X120" s="111"/>
      <c r="Y120" s="50"/>
      <c r="Z120" s="111">
        <v>0.5</v>
      </c>
      <c r="AA120" s="50"/>
      <c r="AB120" s="50"/>
      <c r="AC120" s="49">
        <f t="shared" si="77"/>
        <v>0</v>
      </c>
      <c r="AD120" s="120">
        <v>1</v>
      </c>
      <c r="AE120" s="111"/>
      <c r="AF120" s="50"/>
      <c r="AG120" s="111">
        <v>0.5</v>
      </c>
      <c r="AH120" s="218">
        <f t="shared" si="78"/>
        <v>0</v>
      </c>
      <c r="AI120" s="111">
        <v>1</v>
      </c>
      <c r="AJ120" s="111"/>
      <c r="AK120" s="115"/>
      <c r="AL120" s="115">
        <v>1</v>
      </c>
      <c r="AM120" s="111" t="s">
        <v>429</v>
      </c>
      <c r="AN120" s="111"/>
      <c r="AO120" s="50"/>
      <c r="AP120" s="53">
        <f t="shared" si="140"/>
        <v>634.61279999999988</v>
      </c>
      <c r="AQ120" s="57">
        <f>-24.1+347.8</f>
        <v>323.7</v>
      </c>
      <c r="AR120" s="57">
        <v>87.7</v>
      </c>
      <c r="AS120" s="53">
        <f t="shared" si="141"/>
        <v>124.24279999999999</v>
      </c>
      <c r="AT120" s="53">
        <f t="shared" si="142"/>
        <v>69.44</v>
      </c>
      <c r="AU120" s="53">
        <v>5.9</v>
      </c>
      <c r="AV120" s="53">
        <v>42.2</v>
      </c>
      <c r="AW120" s="53"/>
      <c r="AX120" s="53">
        <v>21.34</v>
      </c>
      <c r="AY120" s="57"/>
      <c r="AZ120" s="46">
        <f t="shared" si="143"/>
        <v>29.53</v>
      </c>
      <c r="BA120" s="135">
        <v>6.6</v>
      </c>
      <c r="BB120" s="53">
        <v>2.33</v>
      </c>
      <c r="BC120" s="53">
        <v>20.6</v>
      </c>
      <c r="BD120" s="75"/>
      <c r="BF120" s="11">
        <f t="shared" si="135"/>
        <v>634.61279999999988</v>
      </c>
      <c r="BG120" s="11">
        <f t="shared" si="136"/>
        <v>535.64279999999997</v>
      </c>
      <c r="BH120" s="11">
        <f t="shared" si="137"/>
        <v>1015.4142547043155</v>
      </c>
      <c r="BI120" s="11">
        <f t="shared" si="138"/>
        <v>815.15055539263358</v>
      </c>
      <c r="BJ120" s="236">
        <f t="shared" si="79"/>
        <v>1.6000532209629488</v>
      </c>
      <c r="BK120" s="236">
        <f t="shared" si="80"/>
        <v>1.521817441385628</v>
      </c>
      <c r="BL120" s="220">
        <f>$BL$9*$BL$407</f>
        <v>705540</v>
      </c>
      <c r="BM120" s="221"/>
      <c r="BN120" s="221"/>
      <c r="BO120" s="221">
        <f t="shared" si="86"/>
        <v>705540</v>
      </c>
      <c r="BP120" s="221">
        <f t="shared" si="139"/>
        <v>1015414.2547043154</v>
      </c>
      <c r="BQ120" s="232">
        <f t="shared" si="88"/>
        <v>-309874.25470431545</v>
      </c>
    </row>
    <row r="121" spans="1:69" s="14" customFormat="1">
      <c r="A121" s="3">
        <v>18</v>
      </c>
      <c r="B121" s="12" t="s">
        <v>10</v>
      </c>
      <c r="C121" s="12"/>
      <c r="D121" s="3"/>
      <c r="E121" s="12"/>
      <c r="F121" s="12">
        <f>SUM(F103:F120)</f>
        <v>16</v>
      </c>
      <c r="G121" s="12">
        <f t="shared" ref="G121:BC121" si="144">SUM(G103:G120)</f>
        <v>0</v>
      </c>
      <c r="H121" s="12">
        <f t="shared" si="144"/>
        <v>0</v>
      </c>
      <c r="I121" s="12">
        <f t="shared" si="144"/>
        <v>8</v>
      </c>
      <c r="J121" s="12">
        <f t="shared" si="144"/>
        <v>0</v>
      </c>
      <c r="K121" s="12">
        <f t="shared" si="144"/>
        <v>0</v>
      </c>
      <c r="L121" s="12">
        <f t="shared" si="144"/>
        <v>0</v>
      </c>
      <c r="M121" s="12">
        <f t="shared" si="144"/>
        <v>0</v>
      </c>
      <c r="N121" s="12">
        <f t="shared" si="144"/>
        <v>0</v>
      </c>
      <c r="O121" s="12">
        <f t="shared" si="144"/>
        <v>0</v>
      </c>
      <c r="P121" s="12">
        <f t="shared" si="144"/>
        <v>0</v>
      </c>
      <c r="Q121" s="12">
        <f t="shared" si="144"/>
        <v>0</v>
      </c>
      <c r="R121" s="12">
        <f t="shared" si="144"/>
        <v>16</v>
      </c>
      <c r="S121" s="12">
        <f t="shared" si="144"/>
        <v>0</v>
      </c>
      <c r="T121" s="12">
        <f t="shared" si="144"/>
        <v>0</v>
      </c>
      <c r="U121" s="12">
        <f t="shared" si="144"/>
        <v>8</v>
      </c>
      <c r="V121" s="12">
        <f t="shared" si="144"/>
        <v>24</v>
      </c>
      <c r="W121" s="12">
        <f t="shared" si="144"/>
        <v>15.5</v>
      </c>
      <c r="X121" s="12">
        <f t="shared" si="144"/>
        <v>2</v>
      </c>
      <c r="Y121" s="12">
        <f t="shared" si="144"/>
        <v>0</v>
      </c>
      <c r="Z121" s="12">
        <f t="shared" si="144"/>
        <v>7.5</v>
      </c>
      <c r="AA121" s="12">
        <f t="shared" si="144"/>
        <v>0</v>
      </c>
      <c r="AB121" s="12">
        <f t="shared" si="144"/>
        <v>0</v>
      </c>
      <c r="AC121" s="204">
        <f t="shared" si="77"/>
        <v>-1.5</v>
      </c>
      <c r="AD121" s="12">
        <f t="shared" si="144"/>
        <v>9.75</v>
      </c>
      <c r="AE121" s="12">
        <f t="shared" si="144"/>
        <v>1.5</v>
      </c>
      <c r="AF121" s="12">
        <f t="shared" si="144"/>
        <v>0</v>
      </c>
      <c r="AG121" s="12">
        <f t="shared" si="144"/>
        <v>6.25</v>
      </c>
      <c r="AH121" s="204">
        <f t="shared" si="78"/>
        <v>4.75</v>
      </c>
      <c r="AI121" s="12">
        <f t="shared" si="144"/>
        <v>8</v>
      </c>
      <c r="AJ121" s="12">
        <f t="shared" si="144"/>
        <v>1</v>
      </c>
      <c r="AK121" s="12">
        <f t="shared" si="144"/>
        <v>0</v>
      </c>
      <c r="AL121" s="12">
        <f t="shared" si="144"/>
        <v>16</v>
      </c>
      <c r="AM121" s="12">
        <f t="shared" si="144"/>
        <v>0</v>
      </c>
      <c r="AN121" s="12">
        <f t="shared" si="144"/>
        <v>0</v>
      </c>
      <c r="AO121" s="12">
        <f t="shared" si="144"/>
        <v>0</v>
      </c>
      <c r="AP121" s="12">
        <f t="shared" si="144"/>
        <v>6202.6686799999989</v>
      </c>
      <c r="AQ121" s="12">
        <f t="shared" si="144"/>
        <v>2769.1999999999994</v>
      </c>
      <c r="AR121" s="12">
        <f t="shared" si="144"/>
        <v>1118.1399999999999</v>
      </c>
      <c r="AS121" s="12">
        <f t="shared" si="144"/>
        <v>1173.97668</v>
      </c>
      <c r="AT121" s="12">
        <f t="shared" si="144"/>
        <v>795.8119999999999</v>
      </c>
      <c r="AU121" s="12">
        <f t="shared" si="144"/>
        <v>56.1</v>
      </c>
      <c r="AV121" s="12">
        <f t="shared" si="144"/>
        <v>495.99199999999996</v>
      </c>
      <c r="AW121" s="12">
        <f t="shared" si="144"/>
        <v>0</v>
      </c>
      <c r="AX121" s="12">
        <f t="shared" si="144"/>
        <v>243.72000000000006</v>
      </c>
      <c r="AY121" s="12">
        <f t="shared" si="144"/>
        <v>0</v>
      </c>
      <c r="AZ121" s="12">
        <f t="shared" si="144"/>
        <v>345.54000000000008</v>
      </c>
      <c r="BA121" s="12">
        <f t="shared" si="144"/>
        <v>83.86</v>
      </c>
      <c r="BB121" s="12">
        <f t="shared" si="144"/>
        <v>26.189999999999998</v>
      </c>
      <c r="BC121" s="12">
        <f t="shared" si="144"/>
        <v>235.48999999999995</v>
      </c>
      <c r="BD121" s="42"/>
      <c r="BF121" s="13">
        <f>SUM(BF103:BF120)</f>
        <v>6202.6686799999989</v>
      </c>
      <c r="BG121" s="13">
        <f>SUM(BG103:BG120)</f>
        <v>5061.316679999999</v>
      </c>
      <c r="BH121" s="13">
        <f>'[1]Колпнянская ЦРБ'!$K$90</f>
        <v>9924.6</v>
      </c>
      <c r="BI121" s="13">
        <f>'[1]Колпнянская ЦРБ'!$K$11</f>
        <v>7702.4</v>
      </c>
      <c r="BJ121" s="236">
        <f t="shared" si="79"/>
        <v>1.6000532209629488</v>
      </c>
      <c r="BK121" s="236">
        <f t="shared" si="80"/>
        <v>1.521817441385628</v>
      </c>
      <c r="BL121" s="28">
        <f t="shared" ref="BL121:BQ121" si="145">SUM(BL103:BL120)</f>
        <v>10935870</v>
      </c>
      <c r="BM121" s="28">
        <f t="shared" si="145"/>
        <v>0</v>
      </c>
      <c r="BN121" s="28">
        <f t="shared" si="145"/>
        <v>0</v>
      </c>
      <c r="BO121" s="28">
        <f t="shared" si="145"/>
        <v>10935870</v>
      </c>
      <c r="BP121" s="28">
        <f t="shared" si="145"/>
        <v>9924600</v>
      </c>
      <c r="BQ121" s="233">
        <f t="shared" si="145"/>
        <v>1011269.9999999993</v>
      </c>
    </row>
    <row r="122" spans="1:69" ht="31.2">
      <c r="A122" s="716" t="s">
        <v>123</v>
      </c>
      <c r="B122" s="19" t="s">
        <v>124</v>
      </c>
      <c r="C122" s="70" t="s">
        <v>443</v>
      </c>
      <c r="D122" s="206">
        <v>258</v>
      </c>
      <c r="E122" s="19" t="s">
        <v>15</v>
      </c>
      <c r="F122" s="124">
        <v>1</v>
      </c>
      <c r="G122" s="124"/>
      <c r="H122" s="124"/>
      <c r="I122" s="156">
        <v>0.5</v>
      </c>
      <c r="J122" s="127"/>
      <c r="K122" s="127"/>
      <c r="L122" s="127"/>
      <c r="M122" s="127"/>
      <c r="N122" s="127"/>
      <c r="O122" s="127"/>
      <c r="P122" s="127"/>
      <c r="Q122" s="127"/>
      <c r="R122" s="198">
        <f t="shared" si="71"/>
        <v>1</v>
      </c>
      <c r="S122" s="198">
        <f t="shared" si="72"/>
        <v>0</v>
      </c>
      <c r="T122" s="198">
        <f t="shared" si="73"/>
        <v>0</v>
      </c>
      <c r="U122" s="198">
        <f t="shared" si="74"/>
        <v>0.5</v>
      </c>
      <c r="V122" s="198">
        <f t="shared" si="75"/>
        <v>1.5</v>
      </c>
      <c r="W122" s="142">
        <v>1</v>
      </c>
      <c r="X122" s="142"/>
      <c r="Y122" s="142"/>
      <c r="Z122" s="143">
        <v>0.25</v>
      </c>
      <c r="AA122" s="142"/>
      <c r="AB122" s="133"/>
      <c r="AC122" s="49">
        <f t="shared" si="77"/>
        <v>0</v>
      </c>
      <c r="AD122" s="144">
        <v>1</v>
      </c>
      <c r="AE122" s="145"/>
      <c r="AF122" s="145"/>
      <c r="AG122" s="132">
        <v>0.25</v>
      </c>
      <c r="AH122" s="218">
        <f t="shared" si="78"/>
        <v>0</v>
      </c>
      <c r="AI122" s="36">
        <v>1</v>
      </c>
      <c r="AJ122" s="36"/>
      <c r="AK122" s="36"/>
      <c r="AL122" s="36"/>
      <c r="AM122" s="145" t="s">
        <v>429</v>
      </c>
      <c r="AN122" s="45"/>
      <c r="AO122" s="45"/>
      <c r="AP122" s="49">
        <f t="shared" ref="AP122:AP129" si="146">AQ122+AR122+AS122+AT122+AY122+AZ122</f>
        <v>486.9</v>
      </c>
      <c r="AQ122" s="49">
        <v>317.10000000000002</v>
      </c>
      <c r="AR122" s="49"/>
      <c r="AS122" s="49">
        <v>95.8</v>
      </c>
      <c r="AT122" s="49">
        <f t="shared" ref="AT122:AT129" si="147">AU122+AV122+AW122+AX122</f>
        <v>64.599999999999994</v>
      </c>
      <c r="AU122" s="49">
        <v>6</v>
      </c>
      <c r="AV122" s="49">
        <v>48</v>
      </c>
      <c r="AW122" s="49"/>
      <c r="AX122" s="49">
        <v>10.6</v>
      </c>
      <c r="AY122" s="46"/>
      <c r="AZ122" s="49">
        <f t="shared" ref="AZ122:AZ129" si="148">BA122+BB122+BC122</f>
        <v>9.4</v>
      </c>
      <c r="BA122" s="49">
        <v>7.3</v>
      </c>
      <c r="BB122" s="49">
        <v>2.1</v>
      </c>
      <c r="BC122" s="49"/>
      <c r="BD122" s="41"/>
      <c r="BF122" s="11">
        <f t="shared" ref="BF122:BF129" si="149">AP122</f>
        <v>486.9</v>
      </c>
      <c r="BG122" s="11">
        <f t="shared" ref="BG122:BG129" si="150">AQ122+AR122+AS122</f>
        <v>412.90000000000003</v>
      </c>
      <c r="BH122" s="11">
        <f t="shared" ref="BH122:BH129" si="151">$BH$130*(BF122/$BF$130)</f>
        <v>776.0428645714843</v>
      </c>
      <c r="BI122" s="11">
        <f t="shared" ref="BI122:BI129" si="152">$BI$130*(BG122/$BG$130)</f>
        <v>695.0282408759125</v>
      </c>
      <c r="BJ122" s="236">
        <f t="shared" si="79"/>
        <v>1.5938444538334038</v>
      </c>
      <c r="BK122" s="236">
        <f t="shared" si="80"/>
        <v>1.6832846715328469</v>
      </c>
      <c r="BL122" s="220">
        <f>$BL$9*$BL$407</f>
        <v>705540</v>
      </c>
      <c r="BM122" s="221"/>
      <c r="BN122" s="221"/>
      <c r="BO122" s="221">
        <f t="shared" si="86"/>
        <v>705540</v>
      </c>
      <c r="BP122" s="221">
        <f t="shared" ref="BP122:BP129" si="153">BH122*1000</f>
        <v>776042.86457148427</v>
      </c>
      <c r="BQ122" s="232">
        <f t="shared" si="88"/>
        <v>-70502.864571484271</v>
      </c>
    </row>
    <row r="123" spans="1:69">
      <c r="A123" s="716"/>
      <c r="B123" s="19" t="s">
        <v>125</v>
      </c>
      <c r="C123" s="36" t="s">
        <v>444</v>
      </c>
      <c r="D123" s="109">
        <v>516</v>
      </c>
      <c r="E123" s="19" t="s">
        <v>15</v>
      </c>
      <c r="F123" s="124">
        <v>1</v>
      </c>
      <c r="G123" s="124"/>
      <c r="H123" s="124"/>
      <c r="I123" s="156">
        <v>0.5</v>
      </c>
      <c r="J123" s="127"/>
      <c r="K123" s="127"/>
      <c r="L123" s="127"/>
      <c r="M123" s="127"/>
      <c r="N123" s="127"/>
      <c r="O123" s="127"/>
      <c r="P123" s="127"/>
      <c r="Q123" s="127"/>
      <c r="R123" s="198">
        <f t="shared" si="71"/>
        <v>1</v>
      </c>
      <c r="S123" s="198">
        <f t="shared" si="72"/>
        <v>0</v>
      </c>
      <c r="T123" s="198">
        <f t="shared" si="73"/>
        <v>0</v>
      </c>
      <c r="U123" s="198">
        <f t="shared" si="74"/>
        <v>0.5</v>
      </c>
      <c r="V123" s="198">
        <f t="shared" si="75"/>
        <v>1.5</v>
      </c>
      <c r="W123" s="142">
        <v>1</v>
      </c>
      <c r="X123" s="142"/>
      <c r="Y123" s="142"/>
      <c r="Z123" s="143">
        <v>0.25</v>
      </c>
      <c r="AA123" s="142"/>
      <c r="AB123" s="133"/>
      <c r="AC123" s="49">
        <f t="shared" si="77"/>
        <v>0</v>
      </c>
      <c r="AD123" s="144">
        <v>1</v>
      </c>
      <c r="AE123" s="145"/>
      <c r="AF123" s="145"/>
      <c r="AG123" s="132">
        <v>0.25</v>
      </c>
      <c r="AH123" s="218">
        <f t="shared" si="78"/>
        <v>0</v>
      </c>
      <c r="AI123" s="36">
        <v>1</v>
      </c>
      <c r="AJ123" s="36"/>
      <c r="AK123" s="36"/>
      <c r="AL123" s="36"/>
      <c r="AM123" s="145" t="s">
        <v>429</v>
      </c>
      <c r="AN123" s="45"/>
      <c r="AO123" s="45"/>
      <c r="AP123" s="49">
        <f t="shared" si="146"/>
        <v>490.1</v>
      </c>
      <c r="AQ123" s="49">
        <v>317.10000000000002</v>
      </c>
      <c r="AR123" s="49"/>
      <c r="AS123" s="49">
        <v>95.8</v>
      </c>
      <c r="AT123" s="49">
        <f t="shared" si="147"/>
        <v>70.599999999999994</v>
      </c>
      <c r="AU123" s="49">
        <v>6</v>
      </c>
      <c r="AV123" s="49">
        <v>54</v>
      </c>
      <c r="AW123" s="49"/>
      <c r="AX123" s="49">
        <v>10.6</v>
      </c>
      <c r="AY123" s="46"/>
      <c r="AZ123" s="49">
        <f t="shared" si="148"/>
        <v>6.6000000000000005</v>
      </c>
      <c r="BA123" s="49">
        <v>5.2</v>
      </c>
      <c r="BB123" s="49">
        <v>1.2</v>
      </c>
      <c r="BC123" s="49">
        <v>0.2</v>
      </c>
      <c r="BD123" s="41"/>
      <c r="BF123" s="11">
        <f t="shared" si="149"/>
        <v>490.1</v>
      </c>
      <c r="BG123" s="11">
        <f t="shared" si="150"/>
        <v>412.90000000000003</v>
      </c>
      <c r="BH123" s="11">
        <f t="shared" si="151"/>
        <v>781.14316682375113</v>
      </c>
      <c r="BI123" s="11">
        <f t="shared" si="152"/>
        <v>695.0282408759125</v>
      </c>
      <c r="BJ123" s="236">
        <f t="shared" si="79"/>
        <v>1.5938444538334036</v>
      </c>
      <c r="BK123" s="236">
        <f t="shared" si="80"/>
        <v>1.6832846715328469</v>
      </c>
      <c r="BL123" s="220">
        <f>$BL$9*$BL$407</f>
        <v>705540</v>
      </c>
      <c r="BM123" s="221"/>
      <c r="BN123" s="221"/>
      <c r="BO123" s="221">
        <f t="shared" si="86"/>
        <v>705540</v>
      </c>
      <c r="BP123" s="221">
        <f t="shared" si="153"/>
        <v>781143.16682375118</v>
      </c>
      <c r="BQ123" s="232">
        <f t="shared" si="88"/>
        <v>-75603.166823751177</v>
      </c>
    </row>
    <row r="124" spans="1:69" ht="62.4">
      <c r="A124" s="716"/>
      <c r="B124" s="19" t="s">
        <v>362</v>
      </c>
      <c r="C124" s="70" t="s">
        <v>445</v>
      </c>
      <c r="D124" s="109">
        <v>315</v>
      </c>
      <c r="E124" s="19" t="s">
        <v>15</v>
      </c>
      <c r="F124" s="124">
        <v>1</v>
      </c>
      <c r="G124" s="124"/>
      <c r="H124" s="124"/>
      <c r="I124" s="156">
        <v>0.5</v>
      </c>
      <c r="J124" s="127"/>
      <c r="K124" s="127"/>
      <c r="L124" s="127"/>
      <c r="M124" s="127"/>
      <c r="N124" s="127"/>
      <c r="O124" s="127"/>
      <c r="P124" s="127"/>
      <c r="Q124" s="127"/>
      <c r="R124" s="198">
        <f t="shared" si="71"/>
        <v>1</v>
      </c>
      <c r="S124" s="198">
        <f t="shared" si="72"/>
        <v>0</v>
      </c>
      <c r="T124" s="198">
        <f t="shared" si="73"/>
        <v>0</v>
      </c>
      <c r="U124" s="198">
        <f t="shared" si="74"/>
        <v>0.5</v>
      </c>
      <c r="V124" s="198">
        <f t="shared" si="75"/>
        <v>1.5</v>
      </c>
      <c r="W124" s="142">
        <v>1</v>
      </c>
      <c r="X124" s="142"/>
      <c r="Y124" s="142"/>
      <c r="Z124" s="143">
        <v>0.25</v>
      </c>
      <c r="AA124" s="142"/>
      <c r="AB124" s="133">
        <v>0.25</v>
      </c>
      <c r="AC124" s="49">
        <f t="shared" si="77"/>
        <v>0</v>
      </c>
      <c r="AD124" s="144">
        <v>0.5</v>
      </c>
      <c r="AE124" s="145"/>
      <c r="AF124" s="145"/>
      <c r="AG124" s="132"/>
      <c r="AH124" s="204">
        <f t="shared" si="78"/>
        <v>0.5</v>
      </c>
      <c r="AI124" s="36">
        <v>0</v>
      </c>
      <c r="AJ124" s="36"/>
      <c r="AK124" s="36"/>
      <c r="AL124" s="36"/>
      <c r="AM124" s="145" t="s">
        <v>430</v>
      </c>
      <c r="AN124" s="45"/>
      <c r="AO124" s="45"/>
      <c r="AP124" s="49">
        <f t="shared" si="146"/>
        <v>134.30000000000001</v>
      </c>
      <c r="AQ124" s="50">
        <v>97.5</v>
      </c>
      <c r="AR124" s="50"/>
      <c r="AS124" s="50">
        <v>29.4</v>
      </c>
      <c r="AT124" s="49">
        <f t="shared" si="147"/>
        <v>0</v>
      </c>
      <c r="AU124" s="46"/>
      <c r="AV124" s="46"/>
      <c r="AW124" s="46"/>
      <c r="AX124" s="46"/>
      <c r="AY124" s="46"/>
      <c r="AZ124" s="49">
        <f t="shared" si="148"/>
        <v>7.4</v>
      </c>
      <c r="BA124" s="50">
        <v>3.8</v>
      </c>
      <c r="BB124" s="50">
        <v>3.6</v>
      </c>
      <c r="BC124" s="50"/>
      <c r="BD124" s="41"/>
      <c r="BF124" s="11">
        <f t="shared" si="149"/>
        <v>134.30000000000001</v>
      </c>
      <c r="BG124" s="11">
        <f t="shared" si="150"/>
        <v>126.9</v>
      </c>
      <c r="BH124" s="11">
        <f t="shared" si="151"/>
        <v>214.05331014982613</v>
      </c>
      <c r="BI124" s="11">
        <f t="shared" si="152"/>
        <v>213.60882481751824</v>
      </c>
      <c r="BJ124" s="236">
        <f t="shared" si="79"/>
        <v>1.5938444538334038</v>
      </c>
      <c r="BK124" s="236">
        <f t="shared" si="80"/>
        <v>1.6832846715328467</v>
      </c>
      <c r="BL124" s="225">
        <f>$BL$9*$BL$406</f>
        <v>587950</v>
      </c>
      <c r="BM124" s="221"/>
      <c r="BN124" s="221"/>
      <c r="BO124" s="221">
        <f t="shared" si="86"/>
        <v>587950</v>
      </c>
      <c r="BP124" s="221">
        <f t="shared" si="153"/>
        <v>214053.31014982614</v>
      </c>
      <c r="BQ124" s="232">
        <f t="shared" si="88"/>
        <v>373896.68985017389</v>
      </c>
    </row>
    <row r="125" spans="1:69" ht="62.4">
      <c r="A125" s="716"/>
      <c r="B125" s="19" t="s">
        <v>126</v>
      </c>
      <c r="C125" s="36" t="s">
        <v>446</v>
      </c>
      <c r="D125" s="109">
        <v>300</v>
      </c>
      <c r="E125" s="19" t="s">
        <v>15</v>
      </c>
      <c r="F125" s="124">
        <v>1</v>
      </c>
      <c r="G125" s="124"/>
      <c r="H125" s="124"/>
      <c r="I125" s="156">
        <v>0.5</v>
      </c>
      <c r="J125" s="127"/>
      <c r="K125" s="127"/>
      <c r="L125" s="127"/>
      <c r="M125" s="127"/>
      <c r="N125" s="127"/>
      <c r="O125" s="127"/>
      <c r="P125" s="127"/>
      <c r="Q125" s="127"/>
      <c r="R125" s="198">
        <f t="shared" si="71"/>
        <v>1</v>
      </c>
      <c r="S125" s="198">
        <f t="shared" si="72"/>
        <v>0</v>
      </c>
      <c r="T125" s="198">
        <f t="shared" si="73"/>
        <v>0</v>
      </c>
      <c r="U125" s="198">
        <f t="shared" si="74"/>
        <v>0.5</v>
      </c>
      <c r="V125" s="198">
        <f t="shared" si="75"/>
        <v>1.5</v>
      </c>
      <c r="W125" s="142">
        <v>1</v>
      </c>
      <c r="X125" s="142"/>
      <c r="Y125" s="142"/>
      <c r="Z125" s="143">
        <v>0.25</v>
      </c>
      <c r="AA125" s="142"/>
      <c r="AB125" s="133"/>
      <c r="AC125" s="49">
        <f t="shared" si="77"/>
        <v>0</v>
      </c>
      <c r="AD125" s="144">
        <v>1</v>
      </c>
      <c r="AE125" s="145"/>
      <c r="AF125" s="145"/>
      <c r="AG125" s="132">
        <v>0.25</v>
      </c>
      <c r="AH125" s="218">
        <f t="shared" si="78"/>
        <v>0</v>
      </c>
      <c r="AI125" s="36">
        <v>1</v>
      </c>
      <c r="AJ125" s="36"/>
      <c r="AK125" s="36"/>
      <c r="AL125" s="36"/>
      <c r="AM125" s="145" t="s">
        <v>429</v>
      </c>
      <c r="AN125" s="45"/>
      <c r="AO125" s="45"/>
      <c r="AP125" s="49">
        <f t="shared" si="146"/>
        <v>460.50000000000006</v>
      </c>
      <c r="AQ125" s="49">
        <v>325.60000000000002</v>
      </c>
      <c r="AR125" s="49"/>
      <c r="AS125" s="49">
        <v>98.3</v>
      </c>
      <c r="AT125" s="49">
        <f t="shared" si="147"/>
        <v>33</v>
      </c>
      <c r="AU125" s="49">
        <v>6</v>
      </c>
      <c r="AV125" s="49">
        <v>16.399999999999999</v>
      </c>
      <c r="AW125" s="49"/>
      <c r="AX125" s="49">
        <v>10.6</v>
      </c>
      <c r="AY125" s="46"/>
      <c r="AZ125" s="49">
        <f t="shared" si="148"/>
        <v>3.6</v>
      </c>
      <c r="BA125" s="49">
        <v>3.1</v>
      </c>
      <c r="BB125" s="49">
        <v>0.5</v>
      </c>
      <c r="BC125" s="49"/>
      <c r="BD125" s="41"/>
      <c r="BF125" s="11">
        <f t="shared" si="149"/>
        <v>460.50000000000006</v>
      </c>
      <c r="BG125" s="11">
        <f t="shared" si="150"/>
        <v>423.90000000000003</v>
      </c>
      <c r="BH125" s="11">
        <f t="shared" si="151"/>
        <v>733.96537099028251</v>
      </c>
      <c r="BI125" s="11">
        <f t="shared" si="152"/>
        <v>713.54437226277366</v>
      </c>
      <c r="BJ125" s="236">
        <f t="shared" si="79"/>
        <v>1.5938444538334038</v>
      </c>
      <c r="BK125" s="236">
        <f t="shared" si="80"/>
        <v>1.6832846715328464</v>
      </c>
      <c r="BL125" s="220">
        <f>$BL$9*$BL$407</f>
        <v>705540</v>
      </c>
      <c r="BM125" s="221"/>
      <c r="BN125" s="221"/>
      <c r="BO125" s="221">
        <f t="shared" si="86"/>
        <v>705540</v>
      </c>
      <c r="BP125" s="221">
        <f t="shared" si="153"/>
        <v>733965.37099028251</v>
      </c>
      <c r="BQ125" s="232">
        <f t="shared" si="88"/>
        <v>-28425.370990282507</v>
      </c>
    </row>
    <row r="126" spans="1:69" ht="31.2">
      <c r="A126" s="716"/>
      <c r="B126" s="19" t="s">
        <v>127</v>
      </c>
      <c r="C126" s="70" t="s">
        <v>447</v>
      </c>
      <c r="D126" s="206">
        <v>237</v>
      </c>
      <c r="E126" s="19" t="s">
        <v>15</v>
      </c>
      <c r="F126" s="124">
        <v>1</v>
      </c>
      <c r="G126" s="124"/>
      <c r="H126" s="124"/>
      <c r="I126" s="156">
        <v>0.5</v>
      </c>
      <c r="J126" s="127"/>
      <c r="K126" s="127"/>
      <c r="L126" s="127"/>
      <c r="M126" s="127"/>
      <c r="N126" s="127"/>
      <c r="O126" s="127"/>
      <c r="P126" s="127"/>
      <c r="Q126" s="127"/>
      <c r="R126" s="198">
        <f t="shared" si="71"/>
        <v>1</v>
      </c>
      <c r="S126" s="198">
        <f t="shared" si="72"/>
        <v>0</v>
      </c>
      <c r="T126" s="198">
        <f t="shared" si="73"/>
        <v>0</v>
      </c>
      <c r="U126" s="198">
        <f t="shared" si="74"/>
        <v>0.5</v>
      </c>
      <c r="V126" s="198">
        <f t="shared" si="75"/>
        <v>1.5</v>
      </c>
      <c r="W126" s="142">
        <v>1</v>
      </c>
      <c r="X126" s="142"/>
      <c r="Y126" s="142"/>
      <c r="Z126" s="143">
        <v>0.5</v>
      </c>
      <c r="AA126" s="142"/>
      <c r="AB126" s="133">
        <v>0.25</v>
      </c>
      <c r="AC126" s="49">
        <f t="shared" si="77"/>
        <v>0</v>
      </c>
      <c r="AD126" s="144">
        <v>1</v>
      </c>
      <c r="AE126" s="145"/>
      <c r="AF126" s="145"/>
      <c r="AG126" s="132">
        <v>0.75</v>
      </c>
      <c r="AH126" s="218">
        <f t="shared" si="78"/>
        <v>0</v>
      </c>
      <c r="AI126" s="36">
        <v>1</v>
      </c>
      <c r="AJ126" s="36"/>
      <c r="AK126" s="36"/>
      <c r="AL126" s="36">
        <v>1</v>
      </c>
      <c r="AM126" s="145" t="s">
        <v>429</v>
      </c>
      <c r="AN126" s="45"/>
      <c r="AO126" s="45"/>
      <c r="AP126" s="49">
        <f t="shared" si="146"/>
        <v>571.9</v>
      </c>
      <c r="AQ126" s="49">
        <v>296</v>
      </c>
      <c r="AR126" s="49">
        <v>104.5</v>
      </c>
      <c r="AS126" s="49">
        <v>120.9</v>
      </c>
      <c r="AT126" s="49">
        <f t="shared" si="147"/>
        <v>46.7</v>
      </c>
      <c r="AU126" s="49">
        <v>6</v>
      </c>
      <c r="AV126" s="49">
        <v>30.1</v>
      </c>
      <c r="AW126" s="49"/>
      <c r="AX126" s="49">
        <v>10.6</v>
      </c>
      <c r="AY126" s="46"/>
      <c r="AZ126" s="49">
        <f t="shared" si="148"/>
        <v>3.8</v>
      </c>
      <c r="BA126" s="49">
        <v>2.8</v>
      </c>
      <c r="BB126" s="49">
        <v>1</v>
      </c>
      <c r="BC126" s="49"/>
      <c r="BD126" s="41"/>
      <c r="BF126" s="11">
        <f t="shared" si="149"/>
        <v>571.9</v>
      </c>
      <c r="BG126" s="11">
        <f t="shared" si="150"/>
        <v>521.4</v>
      </c>
      <c r="BH126" s="11">
        <f t="shared" si="151"/>
        <v>911.51964314732356</v>
      </c>
      <c r="BI126" s="11">
        <f t="shared" si="152"/>
        <v>877.66462773722628</v>
      </c>
      <c r="BJ126" s="236">
        <f t="shared" si="79"/>
        <v>1.5938444538334038</v>
      </c>
      <c r="BK126" s="236">
        <f t="shared" si="80"/>
        <v>1.6832846715328469</v>
      </c>
      <c r="BL126" s="220">
        <f>$BL$9*$BL$407</f>
        <v>705540</v>
      </c>
      <c r="BM126" s="221"/>
      <c r="BN126" s="221"/>
      <c r="BO126" s="221">
        <f t="shared" si="86"/>
        <v>705540</v>
      </c>
      <c r="BP126" s="221">
        <f t="shared" si="153"/>
        <v>911519.64314732351</v>
      </c>
      <c r="BQ126" s="232">
        <f t="shared" si="88"/>
        <v>-205979.64314732351</v>
      </c>
    </row>
    <row r="127" spans="1:69" ht="31.2">
      <c r="A127" s="716"/>
      <c r="B127" s="19" t="s">
        <v>128</v>
      </c>
      <c r="C127" s="70" t="s">
        <v>448</v>
      </c>
      <c r="D127" s="109">
        <v>333</v>
      </c>
      <c r="E127" s="19" t="s">
        <v>18</v>
      </c>
      <c r="F127" s="124">
        <v>1</v>
      </c>
      <c r="G127" s="124"/>
      <c r="H127" s="124"/>
      <c r="I127" s="156">
        <v>0.5</v>
      </c>
      <c r="J127" s="127"/>
      <c r="K127" s="127"/>
      <c r="L127" s="127"/>
      <c r="M127" s="127"/>
      <c r="N127" s="127"/>
      <c r="O127" s="127"/>
      <c r="P127" s="127"/>
      <c r="Q127" s="127"/>
      <c r="R127" s="198">
        <f t="shared" si="71"/>
        <v>1</v>
      </c>
      <c r="S127" s="198">
        <f t="shared" si="72"/>
        <v>0</v>
      </c>
      <c r="T127" s="198">
        <f t="shared" si="73"/>
        <v>0</v>
      </c>
      <c r="U127" s="198">
        <f t="shared" si="74"/>
        <v>0.5</v>
      </c>
      <c r="V127" s="198">
        <f t="shared" si="75"/>
        <v>1.5</v>
      </c>
      <c r="W127" s="142"/>
      <c r="X127" s="142">
        <v>1</v>
      </c>
      <c r="Y127" s="142"/>
      <c r="Z127" s="143">
        <v>0.25</v>
      </c>
      <c r="AA127" s="142"/>
      <c r="AB127" s="133"/>
      <c r="AC127" s="49">
        <f t="shared" si="77"/>
        <v>0</v>
      </c>
      <c r="AD127" s="215"/>
      <c r="AE127" s="142">
        <v>1</v>
      </c>
      <c r="AF127" s="145"/>
      <c r="AG127" s="132">
        <v>0.25</v>
      </c>
      <c r="AH127" s="129">
        <f t="shared" si="78"/>
        <v>0</v>
      </c>
      <c r="AI127" s="36"/>
      <c r="AJ127" s="36">
        <v>1</v>
      </c>
      <c r="AK127" s="36"/>
      <c r="AL127" s="36"/>
      <c r="AM127" s="145"/>
      <c r="AN127" s="145" t="s">
        <v>429</v>
      </c>
      <c r="AO127" s="45"/>
      <c r="AP127" s="49">
        <f t="shared" si="146"/>
        <v>432.4</v>
      </c>
      <c r="AQ127" s="49">
        <v>327.39999999999998</v>
      </c>
      <c r="AR127" s="49"/>
      <c r="AS127" s="49">
        <v>98.9</v>
      </c>
      <c r="AT127" s="49">
        <f t="shared" si="147"/>
        <v>0</v>
      </c>
      <c r="AU127" s="46"/>
      <c r="AV127" s="46"/>
      <c r="AW127" s="46"/>
      <c r="AX127" s="46"/>
      <c r="AY127" s="46"/>
      <c r="AZ127" s="49">
        <f t="shared" si="148"/>
        <v>6.1</v>
      </c>
      <c r="BA127" s="49">
        <v>4.0999999999999996</v>
      </c>
      <c r="BB127" s="49">
        <v>2</v>
      </c>
      <c r="BC127" s="49"/>
      <c r="BD127" s="41"/>
      <c r="BF127" s="11">
        <f t="shared" si="149"/>
        <v>432.4</v>
      </c>
      <c r="BG127" s="11">
        <f t="shared" si="150"/>
        <v>426.29999999999995</v>
      </c>
      <c r="BH127" s="11">
        <f t="shared" si="151"/>
        <v>689.17834183756372</v>
      </c>
      <c r="BI127" s="11">
        <f t="shared" si="152"/>
        <v>717.58425547445245</v>
      </c>
      <c r="BJ127" s="236">
        <f t="shared" si="79"/>
        <v>1.5938444538334038</v>
      </c>
      <c r="BK127" s="236">
        <f t="shared" si="80"/>
        <v>1.6832846715328467</v>
      </c>
      <c r="BL127" s="222">
        <f>$BL$9*$BL$405</f>
        <v>470360</v>
      </c>
      <c r="BM127" s="221"/>
      <c r="BN127" s="221"/>
      <c r="BO127" s="221">
        <f t="shared" si="86"/>
        <v>470360</v>
      </c>
      <c r="BP127" s="221">
        <f t="shared" si="153"/>
        <v>689178.34183756367</v>
      </c>
      <c r="BQ127" s="232">
        <f t="shared" si="88"/>
        <v>-218818.34183756367</v>
      </c>
    </row>
    <row r="128" spans="1:69" ht="62.4">
      <c r="A128" s="716"/>
      <c r="B128" s="19" t="s">
        <v>129</v>
      </c>
      <c r="C128" s="70" t="s">
        <v>842</v>
      </c>
      <c r="D128" s="206">
        <v>123</v>
      </c>
      <c r="E128" s="19" t="s">
        <v>15</v>
      </c>
      <c r="F128" s="124">
        <v>1</v>
      </c>
      <c r="G128" s="124"/>
      <c r="H128" s="124"/>
      <c r="I128" s="156">
        <v>0.5</v>
      </c>
      <c r="J128" s="127"/>
      <c r="K128" s="127"/>
      <c r="L128" s="127"/>
      <c r="M128" s="127"/>
      <c r="N128" s="127"/>
      <c r="O128" s="127"/>
      <c r="P128" s="127"/>
      <c r="Q128" s="127"/>
      <c r="R128" s="198">
        <f t="shared" si="71"/>
        <v>1</v>
      </c>
      <c r="S128" s="198">
        <f t="shared" si="72"/>
        <v>0</v>
      </c>
      <c r="T128" s="198">
        <f t="shared" si="73"/>
        <v>0</v>
      </c>
      <c r="U128" s="198">
        <f t="shared" si="74"/>
        <v>0.5</v>
      </c>
      <c r="V128" s="198">
        <f t="shared" si="75"/>
        <v>1.5</v>
      </c>
      <c r="W128" s="145">
        <v>1</v>
      </c>
      <c r="X128" s="145"/>
      <c r="Y128" s="145"/>
      <c r="Z128" s="146">
        <v>0.25</v>
      </c>
      <c r="AA128" s="145"/>
      <c r="AB128" s="132"/>
      <c r="AC128" s="49">
        <f t="shared" si="77"/>
        <v>0</v>
      </c>
      <c r="AD128" s="147">
        <v>0.5</v>
      </c>
      <c r="AE128" s="145"/>
      <c r="AF128" s="145"/>
      <c r="AG128" s="132"/>
      <c r="AH128" s="204">
        <f t="shared" si="78"/>
        <v>0.5</v>
      </c>
      <c r="AI128" s="36">
        <v>0</v>
      </c>
      <c r="AJ128" s="36"/>
      <c r="AK128" s="36"/>
      <c r="AL128" s="36"/>
      <c r="AM128" s="145" t="s">
        <v>430</v>
      </c>
      <c r="AN128" s="45"/>
      <c r="AO128" s="45"/>
      <c r="AP128" s="49">
        <f t="shared" si="146"/>
        <v>104.19999999999999</v>
      </c>
      <c r="AQ128" s="49">
        <v>78.8</v>
      </c>
      <c r="AR128" s="49"/>
      <c r="AS128" s="49">
        <v>23.8</v>
      </c>
      <c r="AT128" s="49">
        <f t="shared" si="147"/>
        <v>0</v>
      </c>
      <c r="AU128" s="46"/>
      <c r="AV128" s="46"/>
      <c r="AW128" s="46"/>
      <c r="AX128" s="46"/>
      <c r="AY128" s="46"/>
      <c r="AZ128" s="49">
        <f t="shared" si="148"/>
        <v>1.6</v>
      </c>
      <c r="BA128" s="49">
        <v>1.1000000000000001</v>
      </c>
      <c r="BB128" s="49">
        <v>0.5</v>
      </c>
      <c r="BC128" s="49"/>
      <c r="BD128" s="41"/>
      <c r="BF128" s="11">
        <f t="shared" si="149"/>
        <v>104.19999999999999</v>
      </c>
      <c r="BG128" s="11">
        <f t="shared" si="150"/>
        <v>102.6</v>
      </c>
      <c r="BH128" s="11">
        <f t="shared" si="151"/>
        <v>166.07859208944066</v>
      </c>
      <c r="BI128" s="11">
        <f t="shared" si="152"/>
        <v>172.70500729927005</v>
      </c>
      <c r="BJ128" s="236">
        <f t="shared" si="79"/>
        <v>1.5938444538334038</v>
      </c>
      <c r="BK128" s="236">
        <f t="shared" si="80"/>
        <v>1.6832846715328467</v>
      </c>
      <c r="BL128" s="225">
        <f>$BL$9*$BL$406</f>
        <v>587950</v>
      </c>
      <c r="BM128" s="221"/>
      <c r="BN128" s="221"/>
      <c r="BO128" s="221">
        <f t="shared" si="86"/>
        <v>587950</v>
      </c>
      <c r="BP128" s="221">
        <f t="shared" si="153"/>
        <v>166078.59208944067</v>
      </c>
      <c r="BQ128" s="232">
        <f t="shared" si="88"/>
        <v>421871.40791055933</v>
      </c>
    </row>
    <row r="129" spans="1:69" ht="93.6">
      <c r="A129" s="716"/>
      <c r="B129" s="19" t="s">
        <v>130</v>
      </c>
      <c r="C129" s="70" t="s">
        <v>450</v>
      </c>
      <c r="D129" s="109">
        <v>368</v>
      </c>
      <c r="E129" s="19" t="s">
        <v>15</v>
      </c>
      <c r="F129" s="124">
        <v>1</v>
      </c>
      <c r="G129" s="124"/>
      <c r="H129" s="124"/>
      <c r="I129" s="156">
        <v>0.5</v>
      </c>
      <c r="J129" s="127"/>
      <c r="K129" s="127"/>
      <c r="L129" s="127"/>
      <c r="M129" s="127"/>
      <c r="N129" s="127"/>
      <c r="O129" s="127"/>
      <c r="P129" s="127"/>
      <c r="Q129" s="127"/>
      <c r="R129" s="198">
        <f t="shared" ref="R129:R192" si="154">F129+J129+N129</f>
        <v>1</v>
      </c>
      <c r="S129" s="198">
        <f t="shared" ref="S129:S192" si="155">G129+K129+O129</f>
        <v>0</v>
      </c>
      <c r="T129" s="198">
        <f t="shared" ref="T129:T192" si="156">H129+L129+P129</f>
        <v>0</v>
      </c>
      <c r="U129" s="198">
        <f t="shared" ref="U129:U192" si="157">I129+M129+Q129</f>
        <v>0.5</v>
      </c>
      <c r="V129" s="198">
        <f t="shared" ref="V129:V192" si="158">SUM(R129:U129)</f>
        <v>1.5</v>
      </c>
      <c r="W129" s="142">
        <v>1</v>
      </c>
      <c r="X129" s="142"/>
      <c r="Y129" s="142"/>
      <c r="Z129" s="143">
        <v>0.25</v>
      </c>
      <c r="AA129" s="142"/>
      <c r="AB129" s="133"/>
      <c r="AC129" s="49">
        <f t="shared" si="77"/>
        <v>0</v>
      </c>
      <c r="AD129" s="144">
        <v>1</v>
      </c>
      <c r="AE129" s="145"/>
      <c r="AF129" s="145"/>
      <c r="AG129" s="132">
        <v>0.25</v>
      </c>
      <c r="AH129" s="218">
        <f t="shared" si="78"/>
        <v>0</v>
      </c>
      <c r="AI129" s="36">
        <v>1</v>
      </c>
      <c r="AJ129" s="36"/>
      <c r="AK129" s="36"/>
      <c r="AL129" s="36"/>
      <c r="AM129" s="145" t="s">
        <v>429</v>
      </c>
      <c r="AN129" s="45"/>
      <c r="AO129" s="45"/>
      <c r="AP129" s="49">
        <f t="shared" si="146"/>
        <v>396.6</v>
      </c>
      <c r="AQ129" s="49">
        <v>240.5</v>
      </c>
      <c r="AR129" s="49"/>
      <c r="AS129" s="49">
        <v>72.599999999999994</v>
      </c>
      <c r="AT129" s="49">
        <f t="shared" si="147"/>
        <v>73.2</v>
      </c>
      <c r="AU129" s="49">
        <v>6</v>
      </c>
      <c r="AV129" s="49">
        <v>56.6</v>
      </c>
      <c r="AW129" s="49"/>
      <c r="AX129" s="49">
        <v>10.6</v>
      </c>
      <c r="AY129" s="46"/>
      <c r="AZ129" s="49">
        <f t="shared" si="148"/>
        <v>10.3</v>
      </c>
      <c r="BA129" s="49">
        <v>7</v>
      </c>
      <c r="BB129" s="49">
        <v>3</v>
      </c>
      <c r="BC129" s="49">
        <v>0.3</v>
      </c>
      <c r="BD129" s="41"/>
      <c r="BF129" s="11">
        <f t="shared" si="149"/>
        <v>396.6</v>
      </c>
      <c r="BG129" s="11">
        <f t="shared" si="150"/>
        <v>313.10000000000002</v>
      </c>
      <c r="BH129" s="11">
        <f t="shared" si="151"/>
        <v>632.11871039032803</v>
      </c>
      <c r="BI129" s="11">
        <f t="shared" si="152"/>
        <v>527.03643065693439</v>
      </c>
      <c r="BJ129" s="236">
        <f t="shared" si="79"/>
        <v>1.593844453833404</v>
      </c>
      <c r="BK129" s="236">
        <f t="shared" si="80"/>
        <v>1.6832846715328469</v>
      </c>
      <c r="BL129" s="220">
        <f>$BL$9*$BL$407</f>
        <v>705540</v>
      </c>
      <c r="BM129" s="221"/>
      <c r="BN129" s="221"/>
      <c r="BO129" s="221">
        <f t="shared" si="86"/>
        <v>705540</v>
      </c>
      <c r="BP129" s="221">
        <f t="shared" si="153"/>
        <v>632118.71039032808</v>
      </c>
      <c r="BQ129" s="232">
        <f t="shared" si="88"/>
        <v>73421.28960967192</v>
      </c>
    </row>
    <row r="130" spans="1:69" s="14" customFormat="1">
      <c r="A130" s="3">
        <v>8</v>
      </c>
      <c r="B130" s="12" t="s">
        <v>10</v>
      </c>
      <c r="C130" s="12"/>
      <c r="D130" s="3"/>
      <c r="E130" s="12"/>
      <c r="F130" s="12">
        <f>SUM(F122:F129)</f>
        <v>8</v>
      </c>
      <c r="G130" s="12">
        <f t="shared" ref="G130:BC130" si="159">SUM(G122:G129)</f>
        <v>0</v>
      </c>
      <c r="H130" s="12">
        <f t="shared" si="159"/>
        <v>0</v>
      </c>
      <c r="I130" s="12">
        <f t="shared" si="159"/>
        <v>4</v>
      </c>
      <c r="J130" s="12">
        <f t="shared" si="159"/>
        <v>0</v>
      </c>
      <c r="K130" s="12">
        <f t="shared" si="159"/>
        <v>0</v>
      </c>
      <c r="L130" s="12">
        <f t="shared" si="159"/>
        <v>0</v>
      </c>
      <c r="M130" s="12">
        <f t="shared" si="159"/>
        <v>0</v>
      </c>
      <c r="N130" s="12">
        <f t="shared" si="159"/>
        <v>0</v>
      </c>
      <c r="O130" s="12">
        <f t="shared" si="159"/>
        <v>0</v>
      </c>
      <c r="P130" s="12">
        <f t="shared" si="159"/>
        <v>0</v>
      </c>
      <c r="Q130" s="12">
        <f t="shared" si="159"/>
        <v>0</v>
      </c>
      <c r="R130" s="12">
        <f t="shared" si="159"/>
        <v>8</v>
      </c>
      <c r="S130" s="12">
        <f t="shared" si="159"/>
        <v>0</v>
      </c>
      <c r="T130" s="12">
        <f t="shared" si="159"/>
        <v>0</v>
      </c>
      <c r="U130" s="12">
        <f t="shared" si="159"/>
        <v>4</v>
      </c>
      <c r="V130" s="12">
        <f t="shared" si="159"/>
        <v>12</v>
      </c>
      <c r="W130" s="12">
        <f t="shared" si="159"/>
        <v>7</v>
      </c>
      <c r="X130" s="12">
        <f t="shared" si="159"/>
        <v>1</v>
      </c>
      <c r="Y130" s="12">
        <f t="shared" si="159"/>
        <v>0</v>
      </c>
      <c r="Z130" s="12">
        <f t="shared" si="159"/>
        <v>2.25</v>
      </c>
      <c r="AA130" s="12">
        <f t="shared" si="159"/>
        <v>0</v>
      </c>
      <c r="AB130" s="12">
        <f t="shared" si="159"/>
        <v>0.5</v>
      </c>
      <c r="AC130" s="49">
        <f t="shared" si="77"/>
        <v>0</v>
      </c>
      <c r="AD130" s="12">
        <f t="shared" si="159"/>
        <v>6</v>
      </c>
      <c r="AE130" s="12">
        <f t="shared" si="159"/>
        <v>1</v>
      </c>
      <c r="AF130" s="12">
        <f t="shared" si="159"/>
        <v>0</v>
      </c>
      <c r="AG130" s="12">
        <f t="shared" si="159"/>
        <v>2</v>
      </c>
      <c r="AH130" s="204">
        <f t="shared" si="78"/>
        <v>1</v>
      </c>
      <c r="AI130" s="12">
        <f t="shared" si="159"/>
        <v>5</v>
      </c>
      <c r="AJ130" s="12">
        <f t="shared" si="159"/>
        <v>1</v>
      </c>
      <c r="AK130" s="12">
        <f t="shared" si="159"/>
        <v>0</v>
      </c>
      <c r="AL130" s="12">
        <f t="shared" si="159"/>
        <v>1</v>
      </c>
      <c r="AM130" s="12">
        <f t="shared" si="159"/>
        <v>0</v>
      </c>
      <c r="AN130" s="12">
        <f t="shared" si="159"/>
        <v>0</v>
      </c>
      <c r="AO130" s="12">
        <f t="shared" si="159"/>
        <v>0</v>
      </c>
      <c r="AP130" s="12">
        <f t="shared" si="159"/>
        <v>3076.8999999999996</v>
      </c>
      <c r="AQ130" s="12">
        <f t="shared" si="159"/>
        <v>2000.0000000000002</v>
      </c>
      <c r="AR130" s="12">
        <f t="shared" si="159"/>
        <v>104.5</v>
      </c>
      <c r="AS130" s="12">
        <f t="shared" si="159"/>
        <v>635.5</v>
      </c>
      <c r="AT130" s="12">
        <f t="shared" si="159"/>
        <v>288.09999999999997</v>
      </c>
      <c r="AU130" s="12">
        <f t="shared" si="159"/>
        <v>30</v>
      </c>
      <c r="AV130" s="12">
        <f t="shared" si="159"/>
        <v>205.1</v>
      </c>
      <c r="AW130" s="12">
        <f t="shared" si="159"/>
        <v>0</v>
      </c>
      <c r="AX130" s="12">
        <f t="shared" si="159"/>
        <v>53</v>
      </c>
      <c r="AY130" s="12">
        <f t="shared" si="159"/>
        <v>0</v>
      </c>
      <c r="AZ130" s="12">
        <f t="shared" si="159"/>
        <v>48.8</v>
      </c>
      <c r="BA130" s="12">
        <f t="shared" si="159"/>
        <v>34.400000000000006</v>
      </c>
      <c r="BB130" s="12">
        <f t="shared" si="159"/>
        <v>13.9</v>
      </c>
      <c r="BC130" s="12">
        <f t="shared" si="159"/>
        <v>0.5</v>
      </c>
      <c r="BD130" s="42"/>
      <c r="BF130" s="13">
        <f>SUM(BF122:BF129)</f>
        <v>3076.8999999999996</v>
      </c>
      <c r="BG130" s="13">
        <f>SUM(BG122:BG129)</f>
        <v>2740</v>
      </c>
      <c r="BH130" s="13">
        <f>'[1]Корсаковская ЦРБ'!$K$90</f>
        <v>4904.0999999999995</v>
      </c>
      <c r="BI130" s="13">
        <f>'[1]Корсаковская ЦРБ'!$K$11</f>
        <v>4612.2</v>
      </c>
      <c r="BJ130" s="236">
        <f t="shared" si="79"/>
        <v>1.5938444538334038</v>
      </c>
      <c r="BK130" s="236">
        <f t="shared" si="80"/>
        <v>1.6832846715328467</v>
      </c>
      <c r="BL130" s="28">
        <f t="shared" ref="BL130:BQ130" si="160">SUM(BL122:BL129)</f>
        <v>5173960</v>
      </c>
      <c r="BM130" s="28">
        <f t="shared" si="160"/>
        <v>0</v>
      </c>
      <c r="BN130" s="28">
        <f t="shared" si="160"/>
        <v>0</v>
      </c>
      <c r="BO130" s="28">
        <f t="shared" si="160"/>
        <v>5173960</v>
      </c>
      <c r="BP130" s="28">
        <f t="shared" si="160"/>
        <v>4904100</v>
      </c>
      <c r="BQ130" s="233">
        <f t="shared" si="160"/>
        <v>269860</v>
      </c>
    </row>
    <row r="131" spans="1:69">
      <c r="A131" s="704" t="s">
        <v>131</v>
      </c>
      <c r="B131" s="20" t="s">
        <v>132</v>
      </c>
      <c r="C131" s="71" t="s">
        <v>513</v>
      </c>
      <c r="D131" s="206">
        <v>240</v>
      </c>
      <c r="E131" s="113" t="s">
        <v>15</v>
      </c>
      <c r="F131" s="124">
        <v>1</v>
      </c>
      <c r="G131" s="124"/>
      <c r="H131" s="124"/>
      <c r="I131" s="156">
        <v>0.5</v>
      </c>
      <c r="J131" s="123"/>
      <c r="K131" s="123"/>
      <c r="L131" s="123"/>
      <c r="M131" s="123"/>
      <c r="N131" s="123"/>
      <c r="O131" s="123"/>
      <c r="P131" s="123"/>
      <c r="Q131" s="123"/>
      <c r="R131" s="198">
        <f t="shared" si="154"/>
        <v>1</v>
      </c>
      <c r="S131" s="198">
        <f t="shared" si="155"/>
        <v>0</v>
      </c>
      <c r="T131" s="198">
        <f t="shared" si="156"/>
        <v>0</v>
      </c>
      <c r="U131" s="198">
        <f t="shared" si="157"/>
        <v>0.5</v>
      </c>
      <c r="V131" s="198">
        <f t="shared" si="158"/>
        <v>1.5</v>
      </c>
      <c r="W131" s="49">
        <v>1</v>
      </c>
      <c r="X131" s="49"/>
      <c r="Y131" s="83"/>
      <c r="Z131" s="83">
        <v>0.25</v>
      </c>
      <c r="AA131" s="49"/>
      <c r="AB131" s="49"/>
      <c r="AC131" s="49">
        <f t="shared" si="77"/>
        <v>0</v>
      </c>
      <c r="AD131" s="130">
        <v>1</v>
      </c>
      <c r="AE131" s="49"/>
      <c r="AF131" s="83"/>
      <c r="AG131" s="83">
        <v>0.25</v>
      </c>
      <c r="AH131" s="218">
        <f t="shared" si="78"/>
        <v>0</v>
      </c>
      <c r="AI131" s="115">
        <v>1</v>
      </c>
      <c r="AJ131" s="115"/>
      <c r="AK131" s="115"/>
      <c r="AL131" s="115"/>
      <c r="AM131" s="50" t="s">
        <v>430</v>
      </c>
      <c r="AN131" s="50"/>
      <c r="AO131" s="50"/>
      <c r="AP131" s="49">
        <f>AQ131+AR131+AS131+AT131+AY131+AZ131</f>
        <v>47.400000000000006</v>
      </c>
      <c r="AQ131" s="49"/>
      <c r="AR131" s="49"/>
      <c r="AS131" s="49"/>
      <c r="AT131" s="49">
        <f>AU131+AV131+AW131+AX131</f>
        <v>47.400000000000006</v>
      </c>
      <c r="AU131" s="49"/>
      <c r="AV131" s="54">
        <v>35.200000000000003</v>
      </c>
      <c r="AW131" s="49"/>
      <c r="AX131" s="54">
        <v>12.2</v>
      </c>
      <c r="AY131" s="49"/>
      <c r="AZ131" s="49"/>
      <c r="BA131" s="54">
        <v>5</v>
      </c>
      <c r="BB131" s="54"/>
      <c r="BC131" s="54">
        <v>1.6</v>
      </c>
      <c r="BD131" s="213" t="s">
        <v>936</v>
      </c>
      <c r="BF131" s="11">
        <f t="shared" ref="BF131:BF142" si="161">AP131</f>
        <v>47.400000000000006</v>
      </c>
      <c r="BG131" s="95">
        <f t="shared" ref="BG131:BG142" si="162">AQ131+AR131+AS131</f>
        <v>0</v>
      </c>
      <c r="BH131" s="11">
        <f t="shared" ref="BH131:BH142" si="163">$BH$143*(BF131/$BF$143)</f>
        <v>54.768035604443334</v>
      </c>
      <c r="BI131" s="11">
        <f t="shared" ref="BI131:BI142" si="164">$BI$143*(BG131/$BG$143)</f>
        <v>0</v>
      </c>
      <c r="BJ131" s="236">
        <f t="shared" si="79"/>
        <v>1.1554437891232769</v>
      </c>
      <c r="BK131" s="236" t="e">
        <f t="shared" si="80"/>
        <v>#DIV/0!</v>
      </c>
      <c r="BL131" s="220">
        <f>$BL$9*$BL$407</f>
        <v>705540</v>
      </c>
      <c r="BM131" s="221"/>
      <c r="BN131" s="221"/>
      <c r="BO131" s="221">
        <f t="shared" si="86"/>
        <v>705540</v>
      </c>
      <c r="BP131" s="221">
        <f t="shared" ref="BP131:BP142" si="165">BH131*1000</f>
        <v>54768.035604443336</v>
      </c>
      <c r="BQ131" s="232">
        <f t="shared" si="88"/>
        <v>650771.96439555672</v>
      </c>
    </row>
    <row r="132" spans="1:69" ht="31.2">
      <c r="A132" s="704"/>
      <c r="B132" s="113" t="s">
        <v>133</v>
      </c>
      <c r="C132" s="71" t="s">
        <v>514</v>
      </c>
      <c r="D132" s="206">
        <v>268</v>
      </c>
      <c r="E132" s="195" t="s">
        <v>21</v>
      </c>
      <c r="F132" s="124">
        <v>1</v>
      </c>
      <c r="G132" s="124"/>
      <c r="H132" s="124"/>
      <c r="I132" s="156">
        <v>0.5</v>
      </c>
      <c r="J132" s="123"/>
      <c r="K132" s="123"/>
      <c r="L132" s="123"/>
      <c r="M132" s="123"/>
      <c r="N132" s="123"/>
      <c r="O132" s="123"/>
      <c r="P132" s="123"/>
      <c r="Q132" s="123"/>
      <c r="R132" s="198">
        <f t="shared" si="154"/>
        <v>1</v>
      </c>
      <c r="S132" s="198">
        <f t="shared" si="155"/>
        <v>0</v>
      </c>
      <c r="T132" s="198">
        <f t="shared" si="156"/>
        <v>0</v>
      </c>
      <c r="U132" s="198">
        <f t="shared" si="157"/>
        <v>0.5</v>
      </c>
      <c r="V132" s="198">
        <f t="shared" si="158"/>
        <v>1.5</v>
      </c>
      <c r="W132" s="49"/>
      <c r="X132" s="50">
        <v>1</v>
      </c>
      <c r="Y132" s="83"/>
      <c r="Z132" s="83">
        <v>0.25</v>
      </c>
      <c r="AA132" s="50"/>
      <c r="AB132" s="50"/>
      <c r="AC132" s="49">
        <f t="shared" si="77"/>
        <v>0</v>
      </c>
      <c r="AD132" s="62"/>
      <c r="AE132" s="50">
        <v>1</v>
      </c>
      <c r="AF132" s="83"/>
      <c r="AG132" s="83">
        <v>0.25</v>
      </c>
      <c r="AH132" s="129">
        <f t="shared" si="78"/>
        <v>0</v>
      </c>
      <c r="AI132" s="115"/>
      <c r="AJ132" s="115">
        <v>1</v>
      </c>
      <c r="AK132" s="115"/>
      <c r="AL132" s="115"/>
      <c r="AM132" s="50"/>
      <c r="AN132" s="50" t="s">
        <v>429</v>
      </c>
      <c r="AO132" s="50"/>
      <c r="AP132" s="49">
        <f t="shared" ref="AP132:AP142" si="166">AQ132+AR132+AS132+AT132+AY132+AZ132</f>
        <v>501.2</v>
      </c>
      <c r="AQ132" s="50">
        <v>315.39999999999998</v>
      </c>
      <c r="AR132" s="50"/>
      <c r="AS132" s="50">
        <v>95.6</v>
      </c>
      <c r="AT132" s="49">
        <f t="shared" ref="AT132:AT142" si="167">AU132+AV132+AW132+AX132</f>
        <v>90.2</v>
      </c>
      <c r="AU132" s="50"/>
      <c r="AV132" s="56">
        <v>88.2</v>
      </c>
      <c r="AW132" s="50"/>
      <c r="AX132" s="56">
        <v>2</v>
      </c>
      <c r="AY132" s="50"/>
      <c r="AZ132" s="49"/>
      <c r="BA132" s="56">
        <v>7.3</v>
      </c>
      <c r="BB132" s="56"/>
      <c r="BC132" s="56">
        <v>1.7</v>
      </c>
      <c r="BD132" s="41"/>
      <c r="BF132" s="11">
        <f t="shared" si="161"/>
        <v>501.2</v>
      </c>
      <c r="BG132" s="11">
        <f t="shared" si="162"/>
        <v>411</v>
      </c>
      <c r="BH132" s="11">
        <f t="shared" si="163"/>
        <v>579.1084271085864</v>
      </c>
      <c r="BI132" s="11">
        <f t="shared" si="164"/>
        <v>469.81996651318548</v>
      </c>
      <c r="BJ132" s="236">
        <f t="shared" si="79"/>
        <v>1.1554437891232769</v>
      </c>
      <c r="BK132" s="236">
        <f t="shared" si="80"/>
        <v>1.1431142737547091</v>
      </c>
      <c r="BL132" s="222">
        <f>$BL$9*$BL$405</f>
        <v>470360</v>
      </c>
      <c r="BM132" s="221"/>
      <c r="BN132" s="221"/>
      <c r="BO132" s="221">
        <f t="shared" si="86"/>
        <v>470360</v>
      </c>
      <c r="BP132" s="221">
        <f t="shared" si="165"/>
        <v>579108.42710858642</v>
      </c>
      <c r="BQ132" s="232">
        <f t="shared" si="88"/>
        <v>-108748.42710858642</v>
      </c>
    </row>
    <row r="133" spans="1:69" ht="31.2">
      <c r="A133" s="704"/>
      <c r="B133" s="113" t="s">
        <v>134</v>
      </c>
      <c r="C133" s="71" t="s">
        <v>515</v>
      </c>
      <c r="D133" s="109">
        <v>320</v>
      </c>
      <c r="E133" s="195" t="s">
        <v>21</v>
      </c>
      <c r="F133" s="124">
        <v>1</v>
      </c>
      <c r="G133" s="124"/>
      <c r="H133" s="124"/>
      <c r="I133" s="156">
        <v>0.5</v>
      </c>
      <c r="J133" s="123"/>
      <c r="K133" s="123"/>
      <c r="L133" s="123"/>
      <c r="M133" s="123"/>
      <c r="N133" s="123"/>
      <c r="O133" s="123"/>
      <c r="P133" s="123"/>
      <c r="Q133" s="123"/>
      <c r="R133" s="198">
        <f t="shared" si="154"/>
        <v>1</v>
      </c>
      <c r="S133" s="198">
        <f t="shared" si="155"/>
        <v>0</v>
      </c>
      <c r="T133" s="198">
        <f t="shared" si="156"/>
        <v>0</v>
      </c>
      <c r="U133" s="198">
        <f t="shared" si="157"/>
        <v>0.5</v>
      </c>
      <c r="V133" s="198">
        <f t="shared" si="158"/>
        <v>1.5</v>
      </c>
      <c r="W133" s="49"/>
      <c r="X133" s="50">
        <v>1</v>
      </c>
      <c r="Y133" s="83"/>
      <c r="Z133" s="83">
        <v>0.25</v>
      </c>
      <c r="AA133" s="50"/>
      <c r="AB133" s="50"/>
      <c r="AC133" s="49">
        <f t="shared" si="77"/>
        <v>0</v>
      </c>
      <c r="AD133" s="62"/>
      <c r="AE133" s="50">
        <v>1</v>
      </c>
      <c r="AF133" s="83"/>
      <c r="AG133" s="83">
        <v>0.25</v>
      </c>
      <c r="AH133" s="129">
        <f t="shared" si="78"/>
        <v>0</v>
      </c>
      <c r="AI133" s="115"/>
      <c r="AJ133" s="115">
        <v>1</v>
      </c>
      <c r="AK133" s="115"/>
      <c r="AL133" s="115"/>
      <c r="AM133" s="50"/>
      <c r="AN133" s="50" t="s">
        <v>429</v>
      </c>
      <c r="AO133" s="50"/>
      <c r="AP133" s="49">
        <f t="shared" si="166"/>
        <v>417</v>
      </c>
      <c r="AQ133" s="50">
        <v>271.60000000000002</v>
      </c>
      <c r="AR133" s="50"/>
      <c r="AS133" s="50">
        <v>82</v>
      </c>
      <c r="AT133" s="49">
        <f t="shared" si="167"/>
        <v>63.400000000000006</v>
      </c>
      <c r="AU133" s="50"/>
      <c r="AV133" s="56">
        <v>51.2</v>
      </c>
      <c r="AW133" s="50"/>
      <c r="AX133" s="54">
        <v>12.2</v>
      </c>
      <c r="AY133" s="50"/>
      <c r="AZ133" s="49"/>
      <c r="BA133" s="56">
        <v>6.1</v>
      </c>
      <c r="BB133" s="56"/>
      <c r="BC133" s="56">
        <v>1.8</v>
      </c>
      <c r="BD133" s="41"/>
      <c r="BF133" s="11">
        <f t="shared" si="161"/>
        <v>417</v>
      </c>
      <c r="BG133" s="11">
        <f t="shared" si="162"/>
        <v>353.6</v>
      </c>
      <c r="BH133" s="11">
        <f t="shared" si="163"/>
        <v>481.8200600644065</v>
      </c>
      <c r="BI133" s="11">
        <f t="shared" si="164"/>
        <v>404.20520719966521</v>
      </c>
      <c r="BJ133" s="236">
        <f t="shared" si="79"/>
        <v>1.1554437891232769</v>
      </c>
      <c r="BK133" s="236">
        <f t="shared" si="80"/>
        <v>1.1431142737547093</v>
      </c>
      <c r="BL133" s="222">
        <f>$BL$9*$BL$405</f>
        <v>470360</v>
      </c>
      <c r="BM133" s="221"/>
      <c r="BN133" s="221"/>
      <c r="BO133" s="221">
        <f t="shared" si="86"/>
        <v>470360</v>
      </c>
      <c r="BP133" s="221">
        <f t="shared" si="165"/>
        <v>481820.06006440648</v>
      </c>
      <c r="BQ133" s="232">
        <f t="shared" si="88"/>
        <v>-11460.060064406483</v>
      </c>
    </row>
    <row r="134" spans="1:69">
      <c r="A134" s="704"/>
      <c r="B134" s="20" t="s">
        <v>135</v>
      </c>
      <c r="C134" s="71" t="s">
        <v>516</v>
      </c>
      <c r="D134" s="109">
        <v>404</v>
      </c>
      <c r="E134" s="113" t="s">
        <v>18</v>
      </c>
      <c r="F134" s="124">
        <v>1</v>
      </c>
      <c r="G134" s="124"/>
      <c r="H134" s="124"/>
      <c r="I134" s="156">
        <v>0.5</v>
      </c>
      <c r="J134" s="123"/>
      <c r="K134" s="123"/>
      <c r="L134" s="123"/>
      <c r="M134" s="123"/>
      <c r="N134" s="123"/>
      <c r="O134" s="123"/>
      <c r="P134" s="123"/>
      <c r="Q134" s="123"/>
      <c r="R134" s="198">
        <f t="shared" si="154"/>
        <v>1</v>
      </c>
      <c r="S134" s="198">
        <f t="shared" si="155"/>
        <v>0</v>
      </c>
      <c r="T134" s="198">
        <f t="shared" si="156"/>
        <v>0</v>
      </c>
      <c r="U134" s="198">
        <f t="shared" si="157"/>
        <v>0.5</v>
      </c>
      <c r="V134" s="198">
        <f t="shared" si="158"/>
        <v>1.5</v>
      </c>
      <c r="W134" s="49"/>
      <c r="X134" s="50">
        <v>1</v>
      </c>
      <c r="Y134" s="83"/>
      <c r="Z134" s="83">
        <v>0.25</v>
      </c>
      <c r="AA134" s="50"/>
      <c r="AB134" s="50"/>
      <c r="AC134" s="49">
        <f t="shared" si="77"/>
        <v>0</v>
      </c>
      <c r="AD134" s="62"/>
      <c r="AE134" s="50">
        <v>1</v>
      </c>
      <c r="AF134" s="83"/>
      <c r="AG134" s="83">
        <v>0.25</v>
      </c>
      <c r="AH134" s="129">
        <f t="shared" si="78"/>
        <v>0</v>
      </c>
      <c r="AI134" s="115"/>
      <c r="AJ134" s="115">
        <v>1</v>
      </c>
      <c r="AK134" s="115"/>
      <c r="AL134" s="115"/>
      <c r="AM134" s="50"/>
      <c r="AN134" s="50" t="s">
        <v>429</v>
      </c>
      <c r="AO134" s="50"/>
      <c r="AP134" s="49">
        <f t="shared" si="166"/>
        <v>499.7</v>
      </c>
      <c r="AQ134" s="50">
        <v>328.4</v>
      </c>
      <c r="AR134" s="50"/>
      <c r="AS134" s="50">
        <v>99.1</v>
      </c>
      <c r="AT134" s="49">
        <f t="shared" si="167"/>
        <v>72.2</v>
      </c>
      <c r="AU134" s="50"/>
      <c r="AV134" s="56">
        <v>60</v>
      </c>
      <c r="AW134" s="50"/>
      <c r="AX134" s="54">
        <v>12.2</v>
      </c>
      <c r="AY134" s="50"/>
      <c r="AZ134" s="49"/>
      <c r="BA134" s="56">
        <v>10.1</v>
      </c>
      <c r="BB134" s="56"/>
      <c r="BC134" s="56">
        <v>2.2000000000000002</v>
      </c>
      <c r="BD134" s="41"/>
      <c r="BF134" s="11">
        <f t="shared" si="161"/>
        <v>499.7</v>
      </c>
      <c r="BG134" s="11">
        <f t="shared" si="162"/>
        <v>427.5</v>
      </c>
      <c r="BH134" s="11">
        <f t="shared" si="163"/>
        <v>577.3752614249014</v>
      </c>
      <c r="BI134" s="11">
        <f t="shared" si="164"/>
        <v>488.68135203013816</v>
      </c>
      <c r="BJ134" s="236">
        <f t="shared" si="79"/>
        <v>1.1554437891232767</v>
      </c>
      <c r="BK134" s="236">
        <f t="shared" si="80"/>
        <v>1.1431142737547091</v>
      </c>
      <c r="BL134" s="222">
        <f>$BL$9*$BL$405</f>
        <v>470360</v>
      </c>
      <c r="BM134" s="221"/>
      <c r="BN134" s="221"/>
      <c r="BO134" s="221">
        <f t="shared" si="86"/>
        <v>470360</v>
      </c>
      <c r="BP134" s="221">
        <f t="shared" si="165"/>
        <v>577375.26142490143</v>
      </c>
      <c r="BQ134" s="232">
        <f t="shared" si="88"/>
        <v>-107015.26142490143</v>
      </c>
    </row>
    <row r="135" spans="1:69">
      <c r="A135" s="704"/>
      <c r="B135" s="20" t="s">
        <v>136</v>
      </c>
      <c r="C135" s="71" t="s">
        <v>517</v>
      </c>
      <c r="D135" s="206">
        <v>129</v>
      </c>
      <c r="E135" s="195" t="s">
        <v>21</v>
      </c>
      <c r="F135" s="124">
        <v>1</v>
      </c>
      <c r="G135" s="124"/>
      <c r="H135" s="124"/>
      <c r="I135" s="156">
        <v>0.5</v>
      </c>
      <c r="J135" s="123"/>
      <c r="K135" s="123"/>
      <c r="L135" s="123"/>
      <c r="M135" s="123"/>
      <c r="N135" s="123"/>
      <c r="O135" s="123"/>
      <c r="P135" s="123"/>
      <c r="Q135" s="123"/>
      <c r="R135" s="198">
        <f t="shared" si="154"/>
        <v>1</v>
      </c>
      <c r="S135" s="198">
        <f t="shared" si="155"/>
        <v>0</v>
      </c>
      <c r="T135" s="198">
        <f t="shared" si="156"/>
        <v>0</v>
      </c>
      <c r="U135" s="198">
        <f t="shared" si="157"/>
        <v>0.5</v>
      </c>
      <c r="V135" s="198">
        <f t="shared" si="158"/>
        <v>1.5</v>
      </c>
      <c r="W135" s="49"/>
      <c r="X135" s="50">
        <v>1</v>
      </c>
      <c r="Y135" s="83"/>
      <c r="Z135" s="83">
        <v>0.25</v>
      </c>
      <c r="AA135" s="50"/>
      <c r="AB135" s="50"/>
      <c r="AC135" s="49">
        <f t="shared" si="77"/>
        <v>0</v>
      </c>
      <c r="AD135" s="62"/>
      <c r="AE135" s="50">
        <v>1</v>
      </c>
      <c r="AF135" s="83"/>
      <c r="AG135" s="83">
        <v>0.25</v>
      </c>
      <c r="AH135" s="129">
        <f t="shared" si="78"/>
        <v>0</v>
      </c>
      <c r="AI135" s="115"/>
      <c r="AJ135" s="115">
        <v>1</v>
      </c>
      <c r="AK135" s="115"/>
      <c r="AL135" s="115"/>
      <c r="AM135" s="50"/>
      <c r="AN135" s="50" t="s">
        <v>429</v>
      </c>
      <c r="AO135" s="50"/>
      <c r="AP135" s="49">
        <f t="shared" si="166"/>
        <v>426.7</v>
      </c>
      <c r="AQ135" s="50">
        <v>297</v>
      </c>
      <c r="AR135" s="50"/>
      <c r="AS135" s="50">
        <v>90</v>
      </c>
      <c r="AT135" s="49">
        <f t="shared" si="167"/>
        <v>39.700000000000003</v>
      </c>
      <c r="AU135" s="50"/>
      <c r="AV135" s="56">
        <v>37.700000000000003</v>
      </c>
      <c r="AW135" s="50"/>
      <c r="AX135" s="56">
        <v>2</v>
      </c>
      <c r="AY135" s="50"/>
      <c r="AZ135" s="49"/>
      <c r="BA135" s="56">
        <v>5.8</v>
      </c>
      <c r="BB135" s="56"/>
      <c r="BC135" s="56">
        <v>1.9</v>
      </c>
      <c r="BD135" s="41"/>
      <c r="BF135" s="11">
        <f t="shared" si="161"/>
        <v>426.7</v>
      </c>
      <c r="BG135" s="11">
        <f t="shared" si="162"/>
        <v>387</v>
      </c>
      <c r="BH135" s="11">
        <f t="shared" si="163"/>
        <v>493.02786481890223</v>
      </c>
      <c r="BI135" s="11">
        <f t="shared" si="164"/>
        <v>442.38522394307239</v>
      </c>
      <c r="BJ135" s="236">
        <f t="shared" si="79"/>
        <v>1.1554437891232769</v>
      </c>
      <c r="BK135" s="236">
        <f t="shared" si="80"/>
        <v>1.1431142737547091</v>
      </c>
      <c r="BL135" s="222">
        <f>$BL$9*$BL$405</f>
        <v>470360</v>
      </c>
      <c r="BM135" s="221"/>
      <c r="BN135" s="221"/>
      <c r="BO135" s="221">
        <f t="shared" si="86"/>
        <v>470360</v>
      </c>
      <c r="BP135" s="221">
        <f t="shared" si="165"/>
        <v>493027.86481890222</v>
      </c>
      <c r="BQ135" s="232">
        <f t="shared" si="88"/>
        <v>-22667.864818902221</v>
      </c>
    </row>
    <row r="136" spans="1:69" ht="31.2">
      <c r="A136" s="704"/>
      <c r="B136" s="20" t="s">
        <v>137</v>
      </c>
      <c r="C136" s="71" t="s">
        <v>518</v>
      </c>
      <c r="D136" s="109">
        <v>414</v>
      </c>
      <c r="E136" s="113" t="s">
        <v>15</v>
      </c>
      <c r="F136" s="124">
        <v>1</v>
      </c>
      <c r="G136" s="124"/>
      <c r="H136" s="124"/>
      <c r="I136" s="156">
        <v>0.5</v>
      </c>
      <c r="J136" s="123"/>
      <c r="K136" s="123"/>
      <c r="L136" s="123"/>
      <c r="M136" s="123"/>
      <c r="N136" s="123"/>
      <c r="O136" s="123"/>
      <c r="P136" s="123"/>
      <c r="Q136" s="123"/>
      <c r="R136" s="198">
        <f t="shared" si="154"/>
        <v>1</v>
      </c>
      <c r="S136" s="198">
        <f t="shared" si="155"/>
        <v>0</v>
      </c>
      <c r="T136" s="198">
        <f t="shared" si="156"/>
        <v>0</v>
      </c>
      <c r="U136" s="198">
        <f t="shared" si="157"/>
        <v>0.5</v>
      </c>
      <c r="V136" s="198">
        <f t="shared" si="158"/>
        <v>1.5</v>
      </c>
      <c r="W136" s="49">
        <v>1</v>
      </c>
      <c r="X136" s="50"/>
      <c r="Y136" s="83"/>
      <c r="Z136" s="83">
        <v>0.25</v>
      </c>
      <c r="AA136" s="50"/>
      <c r="AB136" s="50"/>
      <c r="AC136" s="49">
        <f t="shared" si="77"/>
        <v>0</v>
      </c>
      <c r="AD136" s="130">
        <v>1</v>
      </c>
      <c r="AE136" s="50"/>
      <c r="AF136" s="83"/>
      <c r="AG136" s="83">
        <v>0.25</v>
      </c>
      <c r="AH136" s="218">
        <f t="shared" si="78"/>
        <v>0</v>
      </c>
      <c r="AI136" s="49">
        <v>1</v>
      </c>
      <c r="AJ136" s="115"/>
      <c r="AK136" s="115"/>
      <c r="AL136" s="115"/>
      <c r="AM136" s="50" t="s">
        <v>429</v>
      </c>
      <c r="AN136" s="50"/>
      <c r="AO136" s="50"/>
      <c r="AP136" s="49">
        <f t="shared" si="166"/>
        <v>576</v>
      </c>
      <c r="AQ136" s="50">
        <v>335</v>
      </c>
      <c r="AR136" s="50"/>
      <c r="AS136" s="50">
        <v>101</v>
      </c>
      <c r="AT136" s="49">
        <f t="shared" si="167"/>
        <v>140</v>
      </c>
      <c r="AU136" s="50"/>
      <c r="AV136" s="56">
        <v>138</v>
      </c>
      <c r="AW136" s="50"/>
      <c r="AX136" s="56">
        <v>2</v>
      </c>
      <c r="AY136" s="50"/>
      <c r="AZ136" s="49"/>
      <c r="BA136" s="56">
        <v>5.9</v>
      </c>
      <c r="BB136" s="56"/>
      <c r="BC136" s="56">
        <v>1.3</v>
      </c>
      <c r="BD136" s="41"/>
      <c r="BF136" s="11">
        <f t="shared" si="161"/>
        <v>576</v>
      </c>
      <c r="BG136" s="11">
        <f t="shared" si="162"/>
        <v>436</v>
      </c>
      <c r="BH136" s="11">
        <f t="shared" si="163"/>
        <v>665.53562253500752</v>
      </c>
      <c r="BI136" s="11">
        <f t="shared" si="164"/>
        <v>498.3978233570532</v>
      </c>
      <c r="BJ136" s="236">
        <f t="shared" si="79"/>
        <v>1.1554437891232769</v>
      </c>
      <c r="BK136" s="236">
        <f t="shared" si="80"/>
        <v>1.1431142737547091</v>
      </c>
      <c r="BL136" s="220">
        <f>$BL$9*$BL$407</f>
        <v>705540</v>
      </c>
      <c r="BM136" s="221"/>
      <c r="BN136" s="221"/>
      <c r="BO136" s="221">
        <f t="shared" si="86"/>
        <v>705540</v>
      </c>
      <c r="BP136" s="221">
        <f t="shared" si="165"/>
        <v>665535.62253500754</v>
      </c>
      <c r="BQ136" s="232">
        <f t="shared" si="88"/>
        <v>40004.37746499246</v>
      </c>
    </row>
    <row r="137" spans="1:69" ht="31.2">
      <c r="A137" s="704"/>
      <c r="B137" s="20" t="s">
        <v>129</v>
      </c>
      <c r="C137" s="71" t="s">
        <v>519</v>
      </c>
      <c r="D137" s="206">
        <v>138</v>
      </c>
      <c r="E137" s="113" t="s">
        <v>15</v>
      </c>
      <c r="F137" s="124">
        <v>1</v>
      </c>
      <c r="G137" s="124"/>
      <c r="H137" s="124"/>
      <c r="I137" s="156">
        <v>0.5</v>
      </c>
      <c r="J137" s="123"/>
      <c r="K137" s="123"/>
      <c r="L137" s="123"/>
      <c r="M137" s="123"/>
      <c r="N137" s="123"/>
      <c r="O137" s="123"/>
      <c r="P137" s="123"/>
      <c r="Q137" s="123"/>
      <c r="R137" s="198">
        <f t="shared" si="154"/>
        <v>1</v>
      </c>
      <c r="S137" s="198">
        <f t="shared" si="155"/>
        <v>0</v>
      </c>
      <c r="T137" s="198">
        <f t="shared" si="156"/>
        <v>0</v>
      </c>
      <c r="U137" s="198">
        <f t="shared" si="157"/>
        <v>0.5</v>
      </c>
      <c r="V137" s="198">
        <f t="shared" si="158"/>
        <v>1.5</v>
      </c>
      <c r="W137" s="49">
        <v>1</v>
      </c>
      <c r="X137" s="50"/>
      <c r="Y137" s="83"/>
      <c r="Z137" s="83">
        <v>0.25</v>
      </c>
      <c r="AA137" s="50"/>
      <c r="AB137" s="50"/>
      <c r="AC137" s="49">
        <f t="shared" si="77"/>
        <v>0</v>
      </c>
      <c r="AD137" s="130">
        <v>1</v>
      </c>
      <c r="AE137" s="50"/>
      <c r="AF137" s="83"/>
      <c r="AG137" s="83">
        <v>0.25</v>
      </c>
      <c r="AH137" s="218">
        <f t="shared" si="78"/>
        <v>0</v>
      </c>
      <c r="AI137" s="49">
        <v>1</v>
      </c>
      <c r="AJ137" s="115"/>
      <c r="AK137" s="115"/>
      <c r="AL137" s="115"/>
      <c r="AM137" s="50" t="s">
        <v>429</v>
      </c>
      <c r="AN137" s="50"/>
      <c r="AO137" s="50"/>
      <c r="AP137" s="49">
        <f t="shared" si="166"/>
        <v>399.4</v>
      </c>
      <c r="AQ137" s="50">
        <v>298</v>
      </c>
      <c r="AR137" s="50"/>
      <c r="AS137" s="50">
        <v>90</v>
      </c>
      <c r="AT137" s="49">
        <f t="shared" si="167"/>
        <v>11.4</v>
      </c>
      <c r="AU137" s="50"/>
      <c r="AV137" s="56">
        <v>9.4</v>
      </c>
      <c r="AW137" s="50"/>
      <c r="AX137" s="56">
        <v>2</v>
      </c>
      <c r="AY137" s="50"/>
      <c r="AZ137" s="49"/>
      <c r="BA137" s="56">
        <v>6.1</v>
      </c>
      <c r="BB137" s="56"/>
      <c r="BC137" s="56">
        <v>1.2</v>
      </c>
      <c r="BD137" s="41"/>
      <c r="BF137" s="11">
        <f t="shared" si="161"/>
        <v>399.4</v>
      </c>
      <c r="BG137" s="11">
        <f t="shared" si="162"/>
        <v>388</v>
      </c>
      <c r="BH137" s="11">
        <f t="shared" si="163"/>
        <v>461.48424937583673</v>
      </c>
      <c r="BI137" s="11">
        <f t="shared" si="164"/>
        <v>443.52833821682714</v>
      </c>
      <c r="BJ137" s="236">
        <f t="shared" si="79"/>
        <v>1.1554437891232767</v>
      </c>
      <c r="BK137" s="236">
        <f t="shared" si="80"/>
        <v>1.1431142737547091</v>
      </c>
      <c r="BL137" s="220">
        <f>$BL$9*$BL$407</f>
        <v>705540</v>
      </c>
      <c r="BM137" s="221"/>
      <c r="BN137" s="221"/>
      <c r="BO137" s="221">
        <f t="shared" si="86"/>
        <v>705540</v>
      </c>
      <c r="BP137" s="221">
        <f t="shared" si="165"/>
        <v>461484.24937583675</v>
      </c>
      <c r="BQ137" s="232">
        <f t="shared" si="88"/>
        <v>244055.75062416325</v>
      </c>
    </row>
    <row r="138" spans="1:69" ht="31.2">
      <c r="A138" s="704"/>
      <c r="B138" s="20" t="s">
        <v>138</v>
      </c>
      <c r="C138" s="71" t="s">
        <v>520</v>
      </c>
      <c r="D138" s="206">
        <v>121</v>
      </c>
      <c r="E138" s="113" t="s">
        <v>15</v>
      </c>
      <c r="F138" s="124">
        <v>1</v>
      </c>
      <c r="G138" s="124"/>
      <c r="H138" s="124"/>
      <c r="I138" s="156">
        <v>0.5</v>
      </c>
      <c r="J138" s="123"/>
      <c r="K138" s="123"/>
      <c r="L138" s="123"/>
      <c r="M138" s="123"/>
      <c r="N138" s="123"/>
      <c r="O138" s="123"/>
      <c r="P138" s="123"/>
      <c r="Q138" s="123"/>
      <c r="R138" s="198">
        <f t="shared" si="154"/>
        <v>1</v>
      </c>
      <c r="S138" s="198">
        <f t="shared" si="155"/>
        <v>0</v>
      </c>
      <c r="T138" s="198">
        <f t="shared" si="156"/>
        <v>0</v>
      </c>
      <c r="U138" s="198">
        <f t="shared" si="157"/>
        <v>0.5</v>
      </c>
      <c r="V138" s="198">
        <f t="shared" si="158"/>
        <v>1.5</v>
      </c>
      <c r="W138" s="49">
        <v>1</v>
      </c>
      <c r="X138" s="50"/>
      <c r="Y138" s="83"/>
      <c r="Z138" s="83">
        <v>0.25</v>
      </c>
      <c r="AA138" s="50"/>
      <c r="AB138" s="50"/>
      <c r="AC138" s="49">
        <f t="shared" si="77"/>
        <v>0</v>
      </c>
      <c r="AD138" s="130">
        <v>1</v>
      </c>
      <c r="AE138" s="50"/>
      <c r="AF138" s="83"/>
      <c r="AG138" s="83">
        <v>0.25</v>
      </c>
      <c r="AH138" s="218">
        <f t="shared" si="78"/>
        <v>0</v>
      </c>
      <c r="AI138" s="49">
        <v>1</v>
      </c>
      <c r="AJ138" s="115"/>
      <c r="AK138" s="115"/>
      <c r="AL138" s="115">
        <v>1</v>
      </c>
      <c r="AM138" s="50" t="s">
        <v>429</v>
      </c>
      <c r="AN138" s="50"/>
      <c r="AO138" s="50"/>
      <c r="AP138" s="49">
        <f t="shared" si="166"/>
        <v>500.1</v>
      </c>
      <c r="AQ138" s="50">
        <v>254</v>
      </c>
      <c r="AR138" s="50">
        <v>91.7</v>
      </c>
      <c r="AS138" s="50">
        <v>104.4</v>
      </c>
      <c r="AT138" s="49">
        <f t="shared" si="167"/>
        <v>50</v>
      </c>
      <c r="AU138" s="50"/>
      <c r="AV138" s="56">
        <v>37.799999999999997</v>
      </c>
      <c r="AW138" s="50"/>
      <c r="AX138" s="54">
        <v>12.2</v>
      </c>
      <c r="AY138" s="50"/>
      <c r="AZ138" s="49"/>
      <c r="BA138" s="56">
        <v>6.3</v>
      </c>
      <c r="BB138" s="56"/>
      <c r="BC138" s="56">
        <v>2.2000000000000002</v>
      </c>
      <c r="BD138" s="41"/>
      <c r="BF138" s="11">
        <f t="shared" si="161"/>
        <v>500.1</v>
      </c>
      <c r="BG138" s="11">
        <f t="shared" si="162"/>
        <v>450.1</v>
      </c>
      <c r="BH138" s="11">
        <f t="shared" si="163"/>
        <v>577.83743894055078</v>
      </c>
      <c r="BI138" s="11">
        <f t="shared" si="164"/>
        <v>514.51573461699456</v>
      </c>
      <c r="BJ138" s="236">
        <f t="shared" si="79"/>
        <v>1.1554437891232769</v>
      </c>
      <c r="BK138" s="236">
        <f t="shared" si="80"/>
        <v>1.1431142737547091</v>
      </c>
      <c r="BL138" s="220">
        <f>$BL$9*$BL$407</f>
        <v>705540</v>
      </c>
      <c r="BM138" s="221"/>
      <c r="BN138" s="221"/>
      <c r="BO138" s="221">
        <f t="shared" si="86"/>
        <v>705540</v>
      </c>
      <c r="BP138" s="221">
        <f t="shared" si="165"/>
        <v>577837.43894055078</v>
      </c>
      <c r="BQ138" s="232">
        <f t="shared" si="88"/>
        <v>127702.56105944922</v>
      </c>
    </row>
    <row r="139" spans="1:69" ht="62.4">
      <c r="A139" s="704"/>
      <c r="B139" s="20" t="s">
        <v>139</v>
      </c>
      <c r="C139" s="71" t="s">
        <v>521</v>
      </c>
      <c r="D139" s="206">
        <v>195</v>
      </c>
      <c r="E139" s="113" t="s">
        <v>15</v>
      </c>
      <c r="F139" s="124">
        <v>1</v>
      </c>
      <c r="G139" s="124"/>
      <c r="H139" s="124"/>
      <c r="I139" s="156">
        <v>0.5</v>
      </c>
      <c r="J139" s="123"/>
      <c r="K139" s="123"/>
      <c r="L139" s="123"/>
      <c r="M139" s="123"/>
      <c r="N139" s="123"/>
      <c r="O139" s="123"/>
      <c r="P139" s="123"/>
      <c r="Q139" s="123"/>
      <c r="R139" s="198">
        <f t="shared" si="154"/>
        <v>1</v>
      </c>
      <c r="S139" s="198">
        <f t="shared" si="155"/>
        <v>0</v>
      </c>
      <c r="T139" s="198">
        <f t="shared" si="156"/>
        <v>0</v>
      </c>
      <c r="U139" s="198">
        <f t="shared" si="157"/>
        <v>0.5</v>
      </c>
      <c r="V139" s="198">
        <f t="shared" si="158"/>
        <v>1.5</v>
      </c>
      <c r="W139" s="49">
        <v>1</v>
      </c>
      <c r="X139" s="50"/>
      <c r="Y139" s="83"/>
      <c r="Z139" s="83">
        <v>0.25</v>
      </c>
      <c r="AA139" s="50"/>
      <c r="AB139" s="50"/>
      <c r="AC139" s="49">
        <f t="shared" ref="AC139:AC202" si="168">R139+S139+T139-W139-X139</f>
        <v>0</v>
      </c>
      <c r="AD139" s="130">
        <v>1</v>
      </c>
      <c r="AE139" s="50"/>
      <c r="AF139" s="83"/>
      <c r="AG139" s="83">
        <v>0.25</v>
      </c>
      <c r="AH139" s="218">
        <f t="shared" ref="AH139:AH202" si="169">R139+S139+T139-AD139-AE139</f>
        <v>0</v>
      </c>
      <c r="AI139" s="49">
        <v>1</v>
      </c>
      <c r="AJ139" s="115"/>
      <c r="AK139" s="115"/>
      <c r="AL139" s="115">
        <v>1</v>
      </c>
      <c r="AM139" s="50" t="s">
        <v>429</v>
      </c>
      <c r="AN139" s="50"/>
      <c r="AO139" s="50"/>
      <c r="AP139" s="49">
        <f t="shared" si="166"/>
        <v>576.20000000000005</v>
      </c>
      <c r="AQ139" s="50">
        <v>283</v>
      </c>
      <c r="AR139" s="50">
        <v>91.7</v>
      </c>
      <c r="AS139" s="50">
        <v>113</v>
      </c>
      <c r="AT139" s="49">
        <f t="shared" si="167"/>
        <v>88.5</v>
      </c>
      <c r="AU139" s="50"/>
      <c r="AV139" s="56">
        <v>86.5</v>
      </c>
      <c r="AW139" s="50"/>
      <c r="AX139" s="56">
        <v>2</v>
      </c>
      <c r="AY139" s="50"/>
      <c r="AZ139" s="49"/>
      <c r="BA139" s="56">
        <v>6.1</v>
      </c>
      <c r="BB139" s="56"/>
      <c r="BC139" s="56">
        <v>2.2000000000000002</v>
      </c>
      <c r="BD139" s="41"/>
      <c r="BF139" s="11">
        <f t="shared" si="161"/>
        <v>576.20000000000005</v>
      </c>
      <c r="BG139" s="11">
        <f t="shared" si="162"/>
        <v>487.7</v>
      </c>
      <c r="BH139" s="11">
        <f t="shared" si="163"/>
        <v>665.76671129283216</v>
      </c>
      <c r="BI139" s="11">
        <f t="shared" si="164"/>
        <v>557.49683131017161</v>
      </c>
      <c r="BJ139" s="236">
        <f t="shared" ref="BJ139:BJ202" si="170">BH139/BF139</f>
        <v>1.1554437891232767</v>
      </c>
      <c r="BK139" s="236">
        <f t="shared" ref="BK139:BK202" si="171">BI139/BG139</f>
        <v>1.1431142737547091</v>
      </c>
      <c r="BL139" s="220">
        <f>$BL$9*$BL$407</f>
        <v>705540</v>
      </c>
      <c r="BM139" s="221"/>
      <c r="BN139" s="221"/>
      <c r="BO139" s="221">
        <f t="shared" ref="BO139:BO202" si="172">BL139+BM139+BN139</f>
        <v>705540</v>
      </c>
      <c r="BP139" s="221">
        <f t="shared" si="165"/>
        <v>665766.71129283216</v>
      </c>
      <c r="BQ139" s="232">
        <f t="shared" ref="BQ139:BQ202" si="173">BO139-BP139</f>
        <v>39773.288707167841</v>
      </c>
    </row>
    <row r="140" spans="1:69" ht="62.4">
      <c r="A140" s="704"/>
      <c r="B140" s="20" t="s">
        <v>140</v>
      </c>
      <c r="C140" s="71" t="s">
        <v>522</v>
      </c>
      <c r="D140" s="109">
        <v>542</v>
      </c>
      <c r="E140" s="113" t="s">
        <v>15</v>
      </c>
      <c r="F140" s="124">
        <v>1</v>
      </c>
      <c r="G140" s="124"/>
      <c r="H140" s="124"/>
      <c r="I140" s="156">
        <v>0.5</v>
      </c>
      <c r="J140" s="123"/>
      <c r="K140" s="123"/>
      <c r="L140" s="123"/>
      <c r="M140" s="123"/>
      <c r="N140" s="123"/>
      <c r="O140" s="123"/>
      <c r="P140" s="123"/>
      <c r="Q140" s="123"/>
      <c r="R140" s="198">
        <f t="shared" si="154"/>
        <v>1</v>
      </c>
      <c r="S140" s="198">
        <f t="shared" si="155"/>
        <v>0</v>
      </c>
      <c r="T140" s="198">
        <f t="shared" si="156"/>
        <v>0</v>
      </c>
      <c r="U140" s="198">
        <f t="shared" si="157"/>
        <v>0.5</v>
      </c>
      <c r="V140" s="198">
        <f t="shared" si="158"/>
        <v>1.5</v>
      </c>
      <c r="W140" s="49">
        <v>1</v>
      </c>
      <c r="X140" s="50"/>
      <c r="Y140" s="83"/>
      <c r="Z140" s="83">
        <v>0.25</v>
      </c>
      <c r="AA140" s="50"/>
      <c r="AB140" s="50"/>
      <c r="AC140" s="49">
        <f t="shared" si="168"/>
        <v>0</v>
      </c>
      <c r="AD140" s="130">
        <v>1</v>
      </c>
      <c r="AE140" s="50"/>
      <c r="AF140" s="83"/>
      <c r="AG140" s="83">
        <v>0.25</v>
      </c>
      <c r="AH140" s="218">
        <f t="shared" si="169"/>
        <v>0</v>
      </c>
      <c r="AI140" s="49">
        <v>1</v>
      </c>
      <c r="AJ140" s="115"/>
      <c r="AK140" s="115"/>
      <c r="AL140" s="115"/>
      <c r="AM140" s="50" t="s">
        <v>429</v>
      </c>
      <c r="AN140" s="50"/>
      <c r="AO140" s="50"/>
      <c r="AP140" s="49">
        <f t="shared" si="166"/>
        <v>488.5</v>
      </c>
      <c r="AQ140" s="50">
        <v>333</v>
      </c>
      <c r="AR140" s="50"/>
      <c r="AS140" s="50">
        <v>100.5</v>
      </c>
      <c r="AT140" s="49">
        <f t="shared" si="167"/>
        <v>55</v>
      </c>
      <c r="AU140" s="50"/>
      <c r="AV140" s="56">
        <v>40.799999999999997</v>
      </c>
      <c r="AW140" s="50"/>
      <c r="AX140" s="56">
        <v>14.2</v>
      </c>
      <c r="AY140" s="50"/>
      <c r="AZ140" s="49"/>
      <c r="BA140" s="56">
        <v>8.1</v>
      </c>
      <c r="BB140" s="56"/>
      <c r="BC140" s="56">
        <v>2.2000000000000002</v>
      </c>
      <c r="BD140" s="41"/>
      <c r="BF140" s="11">
        <f t="shared" si="161"/>
        <v>488.5</v>
      </c>
      <c r="BG140" s="11">
        <f t="shared" si="162"/>
        <v>433.5</v>
      </c>
      <c r="BH140" s="11">
        <f t="shared" si="163"/>
        <v>564.43429098672073</v>
      </c>
      <c r="BI140" s="11">
        <f t="shared" si="164"/>
        <v>495.54003767266636</v>
      </c>
      <c r="BJ140" s="236">
        <f t="shared" si="170"/>
        <v>1.1554437891232767</v>
      </c>
      <c r="BK140" s="236">
        <f t="shared" si="171"/>
        <v>1.1431142737547091</v>
      </c>
      <c r="BL140" s="220">
        <f>$BL$9*$BL$407</f>
        <v>705540</v>
      </c>
      <c r="BM140" s="221"/>
      <c r="BN140" s="221"/>
      <c r="BO140" s="221">
        <f t="shared" si="172"/>
        <v>705540</v>
      </c>
      <c r="BP140" s="221">
        <f t="shared" si="165"/>
        <v>564434.29098672071</v>
      </c>
      <c r="BQ140" s="232">
        <f t="shared" si="173"/>
        <v>141105.70901327929</v>
      </c>
    </row>
    <row r="141" spans="1:69" ht="31.2">
      <c r="A141" s="704"/>
      <c r="B141" s="20" t="s">
        <v>141</v>
      </c>
      <c r="C141" s="71" t="s">
        <v>523</v>
      </c>
      <c r="D141" s="206">
        <v>175</v>
      </c>
      <c r="E141" s="195" t="s">
        <v>21</v>
      </c>
      <c r="F141" s="124">
        <v>1</v>
      </c>
      <c r="G141" s="124"/>
      <c r="H141" s="124"/>
      <c r="I141" s="156">
        <v>0.5</v>
      </c>
      <c r="J141" s="123"/>
      <c r="K141" s="123"/>
      <c r="L141" s="123"/>
      <c r="M141" s="123"/>
      <c r="N141" s="123"/>
      <c r="O141" s="123"/>
      <c r="P141" s="123"/>
      <c r="Q141" s="123"/>
      <c r="R141" s="198">
        <f t="shared" si="154"/>
        <v>1</v>
      </c>
      <c r="S141" s="198">
        <f t="shared" si="155"/>
        <v>0</v>
      </c>
      <c r="T141" s="198">
        <f t="shared" si="156"/>
        <v>0</v>
      </c>
      <c r="U141" s="198">
        <f t="shared" si="157"/>
        <v>0.5</v>
      </c>
      <c r="V141" s="198">
        <f t="shared" si="158"/>
        <v>1.5</v>
      </c>
      <c r="W141" s="49"/>
      <c r="X141" s="50">
        <v>1</v>
      </c>
      <c r="Y141" s="83"/>
      <c r="Z141" s="83">
        <v>0.25</v>
      </c>
      <c r="AA141" s="50"/>
      <c r="AB141" s="50"/>
      <c r="AC141" s="49">
        <f t="shared" si="168"/>
        <v>0</v>
      </c>
      <c r="AD141" s="62"/>
      <c r="AE141" s="50">
        <v>1</v>
      </c>
      <c r="AF141" s="83"/>
      <c r="AG141" s="83">
        <v>0.25</v>
      </c>
      <c r="AH141" s="129">
        <f t="shared" si="169"/>
        <v>0</v>
      </c>
      <c r="AI141" s="115"/>
      <c r="AJ141" s="50">
        <v>1</v>
      </c>
      <c r="AK141" s="115"/>
      <c r="AL141" s="115"/>
      <c r="AM141" s="50"/>
      <c r="AN141" s="50" t="s">
        <v>429</v>
      </c>
      <c r="AO141" s="50"/>
      <c r="AP141" s="49">
        <f t="shared" si="166"/>
        <v>469.5</v>
      </c>
      <c r="AQ141" s="50">
        <v>326</v>
      </c>
      <c r="AR141" s="50"/>
      <c r="AS141" s="50">
        <v>98</v>
      </c>
      <c r="AT141" s="49">
        <f t="shared" si="167"/>
        <v>45.5</v>
      </c>
      <c r="AU141" s="50"/>
      <c r="AV141" s="56">
        <v>33.299999999999997</v>
      </c>
      <c r="AW141" s="50"/>
      <c r="AX141" s="54">
        <v>12.2</v>
      </c>
      <c r="AY141" s="50"/>
      <c r="AZ141" s="49"/>
      <c r="BA141" s="56">
        <v>4.3</v>
      </c>
      <c r="BB141" s="56"/>
      <c r="BC141" s="56">
        <v>1.2</v>
      </c>
      <c r="BD141" s="41"/>
      <c r="BF141" s="11">
        <f t="shared" si="161"/>
        <v>469.5</v>
      </c>
      <c r="BG141" s="11">
        <f t="shared" si="162"/>
        <v>424</v>
      </c>
      <c r="BH141" s="11">
        <f t="shared" si="163"/>
        <v>542.48085899337855</v>
      </c>
      <c r="BI141" s="11">
        <f t="shared" si="164"/>
        <v>484.68045207199668</v>
      </c>
      <c r="BJ141" s="236">
        <f t="shared" si="170"/>
        <v>1.1554437891232769</v>
      </c>
      <c r="BK141" s="236">
        <f t="shared" si="171"/>
        <v>1.1431142737547091</v>
      </c>
      <c r="BL141" s="222">
        <f>$BL$9*$BL$405</f>
        <v>470360</v>
      </c>
      <c r="BM141" s="221"/>
      <c r="BN141" s="221"/>
      <c r="BO141" s="221">
        <f t="shared" si="172"/>
        <v>470360</v>
      </c>
      <c r="BP141" s="221">
        <f t="shared" si="165"/>
        <v>542480.85899337858</v>
      </c>
      <c r="BQ141" s="232">
        <f t="shared" si="173"/>
        <v>-72120.858993378584</v>
      </c>
    </row>
    <row r="142" spans="1:69">
      <c r="A142" s="704"/>
      <c r="B142" s="20" t="s">
        <v>142</v>
      </c>
      <c r="C142" s="71" t="s">
        <v>524</v>
      </c>
      <c r="D142" s="206">
        <v>203</v>
      </c>
      <c r="E142" s="195" t="s">
        <v>21</v>
      </c>
      <c r="F142" s="124">
        <v>1</v>
      </c>
      <c r="G142" s="124"/>
      <c r="H142" s="124"/>
      <c r="I142" s="156">
        <v>0.5</v>
      </c>
      <c r="J142" s="123"/>
      <c r="K142" s="123"/>
      <c r="L142" s="123"/>
      <c r="M142" s="123"/>
      <c r="N142" s="123"/>
      <c r="O142" s="123"/>
      <c r="P142" s="123"/>
      <c r="Q142" s="123"/>
      <c r="R142" s="198">
        <f t="shared" si="154"/>
        <v>1</v>
      </c>
      <c r="S142" s="198">
        <f t="shared" si="155"/>
        <v>0</v>
      </c>
      <c r="T142" s="198">
        <f t="shared" si="156"/>
        <v>0</v>
      </c>
      <c r="U142" s="198">
        <f t="shared" si="157"/>
        <v>0.5</v>
      </c>
      <c r="V142" s="198">
        <f t="shared" si="158"/>
        <v>1.5</v>
      </c>
      <c r="W142" s="49"/>
      <c r="X142" s="50">
        <v>1</v>
      </c>
      <c r="Y142" s="83"/>
      <c r="Z142" s="83">
        <v>0.25</v>
      </c>
      <c r="AA142" s="50"/>
      <c r="AB142" s="50"/>
      <c r="AC142" s="49">
        <f t="shared" si="168"/>
        <v>0</v>
      </c>
      <c r="AD142" s="62"/>
      <c r="AE142" s="50">
        <v>1</v>
      </c>
      <c r="AF142" s="83"/>
      <c r="AG142" s="83">
        <v>0.25</v>
      </c>
      <c r="AH142" s="129">
        <f t="shared" si="169"/>
        <v>0</v>
      </c>
      <c r="AI142" s="115"/>
      <c r="AJ142" s="50">
        <v>1</v>
      </c>
      <c r="AK142" s="115"/>
      <c r="AL142" s="115">
        <v>1</v>
      </c>
      <c r="AM142" s="50"/>
      <c r="AN142" s="50" t="s">
        <v>429</v>
      </c>
      <c r="AO142" s="50"/>
      <c r="AP142" s="49">
        <f t="shared" si="166"/>
        <v>625.70000000000005</v>
      </c>
      <c r="AQ142" s="50">
        <v>341</v>
      </c>
      <c r="AR142" s="50">
        <v>104.2</v>
      </c>
      <c r="AS142" s="50">
        <v>134.4</v>
      </c>
      <c r="AT142" s="49">
        <f t="shared" si="167"/>
        <v>46.099999999999994</v>
      </c>
      <c r="AU142" s="50"/>
      <c r="AV142" s="56">
        <v>33.9</v>
      </c>
      <c r="AW142" s="50"/>
      <c r="AX142" s="54">
        <v>12.2</v>
      </c>
      <c r="AY142" s="50"/>
      <c r="AZ142" s="49"/>
      <c r="BA142" s="56">
        <v>3.9</v>
      </c>
      <c r="BB142" s="56"/>
      <c r="BC142" s="56">
        <v>1.7</v>
      </c>
      <c r="BD142" s="41"/>
      <c r="BF142" s="11">
        <f t="shared" si="161"/>
        <v>625.70000000000005</v>
      </c>
      <c r="BG142" s="11">
        <f t="shared" si="162"/>
        <v>579.6</v>
      </c>
      <c r="BH142" s="11">
        <f t="shared" si="163"/>
        <v>722.96117885443437</v>
      </c>
      <c r="BI142" s="11">
        <f t="shared" si="164"/>
        <v>662.54903306822939</v>
      </c>
      <c r="BJ142" s="236">
        <f t="shared" si="170"/>
        <v>1.1554437891232767</v>
      </c>
      <c r="BK142" s="236">
        <f t="shared" si="171"/>
        <v>1.1431142737547091</v>
      </c>
      <c r="BL142" s="222">
        <f>$BL$9*$BL$405</f>
        <v>470360</v>
      </c>
      <c r="BM142" s="221"/>
      <c r="BN142" s="221"/>
      <c r="BO142" s="221">
        <f t="shared" si="172"/>
        <v>470360</v>
      </c>
      <c r="BP142" s="221">
        <f t="shared" si="165"/>
        <v>722961.1788544344</v>
      </c>
      <c r="BQ142" s="232">
        <f t="shared" si="173"/>
        <v>-252601.1788544344</v>
      </c>
    </row>
    <row r="143" spans="1:69" s="14" customFormat="1">
      <c r="A143" s="3">
        <v>12</v>
      </c>
      <c r="B143" s="12" t="s">
        <v>10</v>
      </c>
      <c r="C143" s="12"/>
      <c r="D143" s="3"/>
      <c r="E143" s="12"/>
      <c r="F143" s="12">
        <f>SUM(F131:F142)</f>
        <v>12</v>
      </c>
      <c r="G143" s="12">
        <f t="shared" ref="G143:BC143" si="174">SUM(G131:G142)</f>
        <v>0</v>
      </c>
      <c r="H143" s="12">
        <f t="shared" si="174"/>
        <v>0</v>
      </c>
      <c r="I143" s="12">
        <f t="shared" si="174"/>
        <v>6</v>
      </c>
      <c r="J143" s="12">
        <f t="shared" si="174"/>
        <v>0</v>
      </c>
      <c r="K143" s="12">
        <f t="shared" si="174"/>
        <v>0</v>
      </c>
      <c r="L143" s="12">
        <f t="shared" si="174"/>
        <v>0</v>
      </c>
      <c r="M143" s="12">
        <f t="shared" si="174"/>
        <v>0</v>
      </c>
      <c r="N143" s="12">
        <f t="shared" si="174"/>
        <v>0</v>
      </c>
      <c r="O143" s="12">
        <f t="shared" si="174"/>
        <v>0</v>
      </c>
      <c r="P143" s="12">
        <f t="shared" si="174"/>
        <v>0</v>
      </c>
      <c r="Q143" s="12">
        <f t="shared" si="174"/>
        <v>0</v>
      </c>
      <c r="R143" s="12">
        <f t="shared" si="174"/>
        <v>12</v>
      </c>
      <c r="S143" s="12">
        <f t="shared" si="174"/>
        <v>0</v>
      </c>
      <c r="T143" s="12">
        <f t="shared" si="174"/>
        <v>0</v>
      </c>
      <c r="U143" s="12">
        <f t="shared" si="174"/>
        <v>6</v>
      </c>
      <c r="V143" s="12">
        <f t="shared" si="174"/>
        <v>18</v>
      </c>
      <c r="W143" s="12">
        <f t="shared" si="174"/>
        <v>6</v>
      </c>
      <c r="X143" s="12">
        <f t="shared" si="174"/>
        <v>6</v>
      </c>
      <c r="Y143" s="12">
        <f t="shared" si="174"/>
        <v>0</v>
      </c>
      <c r="Z143" s="12">
        <f t="shared" si="174"/>
        <v>3</v>
      </c>
      <c r="AA143" s="12">
        <f t="shared" si="174"/>
        <v>0</v>
      </c>
      <c r="AB143" s="12">
        <f t="shared" si="174"/>
        <v>0</v>
      </c>
      <c r="AC143" s="49">
        <f t="shared" si="168"/>
        <v>0</v>
      </c>
      <c r="AD143" s="12">
        <f t="shared" si="174"/>
        <v>6</v>
      </c>
      <c r="AE143" s="12">
        <f t="shared" si="174"/>
        <v>6</v>
      </c>
      <c r="AF143" s="12">
        <f t="shared" si="174"/>
        <v>0</v>
      </c>
      <c r="AG143" s="12">
        <f t="shared" si="174"/>
        <v>3</v>
      </c>
      <c r="AH143" s="129">
        <f t="shared" si="169"/>
        <v>0</v>
      </c>
      <c r="AI143" s="12">
        <f t="shared" si="174"/>
        <v>6</v>
      </c>
      <c r="AJ143" s="12">
        <f t="shared" si="174"/>
        <v>6</v>
      </c>
      <c r="AK143" s="12">
        <f t="shared" si="174"/>
        <v>0</v>
      </c>
      <c r="AL143" s="12">
        <f t="shared" si="174"/>
        <v>3</v>
      </c>
      <c r="AM143" s="12">
        <f t="shared" si="174"/>
        <v>0</v>
      </c>
      <c r="AN143" s="12">
        <f t="shared" si="174"/>
        <v>0</v>
      </c>
      <c r="AO143" s="12">
        <f t="shared" si="174"/>
        <v>0</v>
      </c>
      <c r="AP143" s="12">
        <f t="shared" si="174"/>
        <v>5527.4</v>
      </c>
      <c r="AQ143" s="12">
        <f t="shared" si="174"/>
        <v>3382.4</v>
      </c>
      <c r="AR143" s="12">
        <f t="shared" si="174"/>
        <v>287.60000000000002</v>
      </c>
      <c r="AS143" s="12">
        <f t="shared" si="174"/>
        <v>1108</v>
      </c>
      <c r="AT143" s="12">
        <f t="shared" si="174"/>
        <v>749.4</v>
      </c>
      <c r="AU143" s="12">
        <f t="shared" si="174"/>
        <v>0</v>
      </c>
      <c r="AV143" s="12">
        <f t="shared" si="174"/>
        <v>651.99999999999989</v>
      </c>
      <c r="AW143" s="12">
        <f t="shared" si="174"/>
        <v>0</v>
      </c>
      <c r="AX143" s="12">
        <f t="shared" si="174"/>
        <v>97.4</v>
      </c>
      <c r="AY143" s="12">
        <f t="shared" si="174"/>
        <v>0</v>
      </c>
      <c r="AZ143" s="12">
        <f t="shared" si="174"/>
        <v>0</v>
      </c>
      <c r="BA143" s="12">
        <f t="shared" si="174"/>
        <v>75</v>
      </c>
      <c r="BB143" s="12">
        <f t="shared" si="174"/>
        <v>0</v>
      </c>
      <c r="BC143" s="12">
        <f t="shared" si="174"/>
        <v>21.199999999999996</v>
      </c>
      <c r="BD143" s="42"/>
      <c r="BF143" s="13">
        <f>SUM(BF131:BF142)</f>
        <v>5527.4</v>
      </c>
      <c r="BG143" s="13">
        <f>SUM(BG131:BG142)</f>
        <v>4778</v>
      </c>
      <c r="BH143" s="13">
        <f>'[1]Краснозоренская ЦРБ'!$K$90</f>
        <v>6386.6</v>
      </c>
      <c r="BI143" s="13">
        <f>'[1]Краснозоренская ЦРБ'!$K$11</f>
        <v>5461.8</v>
      </c>
      <c r="BJ143" s="236">
        <f t="shared" si="170"/>
        <v>1.1554437891232769</v>
      </c>
      <c r="BK143" s="236">
        <f t="shared" si="171"/>
        <v>1.1431142737547091</v>
      </c>
      <c r="BL143" s="28">
        <f t="shared" ref="BL143:BQ143" si="175">SUM(BL131:BL142)</f>
        <v>7055400</v>
      </c>
      <c r="BM143" s="28">
        <f t="shared" si="175"/>
        <v>0</v>
      </c>
      <c r="BN143" s="28">
        <f t="shared" si="175"/>
        <v>0</v>
      </c>
      <c r="BO143" s="28">
        <f t="shared" si="175"/>
        <v>7055400</v>
      </c>
      <c r="BP143" s="28">
        <f t="shared" si="175"/>
        <v>6386600.0000000009</v>
      </c>
      <c r="BQ143" s="233">
        <f t="shared" si="175"/>
        <v>668799.99999999919</v>
      </c>
    </row>
    <row r="144" spans="1:69" ht="78">
      <c r="A144" s="704" t="s">
        <v>143</v>
      </c>
      <c r="B144" s="113" t="s">
        <v>144</v>
      </c>
      <c r="C144" s="99" t="s">
        <v>843</v>
      </c>
      <c r="D144" s="207">
        <v>216</v>
      </c>
      <c r="E144" s="113" t="s">
        <v>15</v>
      </c>
      <c r="F144" s="124">
        <v>1</v>
      </c>
      <c r="G144" s="124"/>
      <c r="H144" s="124"/>
      <c r="I144" s="156">
        <v>0.5</v>
      </c>
      <c r="J144" s="123"/>
      <c r="K144" s="123"/>
      <c r="L144" s="123"/>
      <c r="M144" s="123"/>
      <c r="N144" s="123"/>
      <c r="O144" s="123"/>
      <c r="P144" s="123"/>
      <c r="Q144" s="123"/>
      <c r="R144" s="198">
        <f t="shared" si="154"/>
        <v>1</v>
      </c>
      <c r="S144" s="198">
        <f t="shared" si="155"/>
        <v>0</v>
      </c>
      <c r="T144" s="198">
        <f t="shared" si="156"/>
        <v>0</v>
      </c>
      <c r="U144" s="198">
        <f t="shared" si="157"/>
        <v>0.5</v>
      </c>
      <c r="V144" s="198">
        <f t="shared" si="158"/>
        <v>1.5</v>
      </c>
      <c r="W144" s="54">
        <v>1</v>
      </c>
      <c r="X144" s="54"/>
      <c r="Y144" s="54"/>
      <c r="Z144" s="54">
        <v>0.5</v>
      </c>
      <c r="AA144" s="54"/>
      <c r="AB144" s="54"/>
      <c r="AC144" s="49">
        <f t="shared" si="168"/>
        <v>0</v>
      </c>
      <c r="AD144" s="51">
        <v>1</v>
      </c>
      <c r="AE144" s="56"/>
      <c r="AF144" s="56"/>
      <c r="AG144" s="56">
        <v>0.5</v>
      </c>
      <c r="AH144" s="218">
        <f t="shared" si="169"/>
        <v>0</v>
      </c>
      <c r="AI144" s="72">
        <v>1</v>
      </c>
      <c r="AJ144" s="72"/>
      <c r="AK144" s="72"/>
      <c r="AL144" s="72">
        <v>1</v>
      </c>
      <c r="AM144" s="56" t="s">
        <v>429</v>
      </c>
      <c r="AN144" s="56"/>
      <c r="AO144" s="56"/>
      <c r="AP144" s="54">
        <f>AQ144+AR144+AS144+AT144+AY144+AZ144</f>
        <v>753.38100000000009</v>
      </c>
      <c r="AQ144" s="54">
        <v>385</v>
      </c>
      <c r="AR144" s="54">
        <v>130.5</v>
      </c>
      <c r="AS144" s="54">
        <f>(AQ144+AR144)*0.302</f>
        <v>155.68099999999998</v>
      </c>
      <c r="AT144" s="54">
        <f>AU144+AV144+AW144+AX144</f>
        <v>43.2</v>
      </c>
      <c r="AU144" s="54">
        <v>7</v>
      </c>
      <c r="AV144" s="54">
        <v>11.2</v>
      </c>
      <c r="AW144" s="54"/>
      <c r="AX144" s="54">
        <v>25</v>
      </c>
      <c r="AY144" s="54"/>
      <c r="AZ144" s="54">
        <v>39</v>
      </c>
      <c r="BA144" s="54">
        <v>3</v>
      </c>
      <c r="BB144" s="54"/>
      <c r="BC144" s="54">
        <v>36</v>
      </c>
      <c r="BD144" s="41"/>
      <c r="BF144" s="11">
        <f t="shared" ref="BF144:BF162" si="176">AP144</f>
        <v>753.38100000000009</v>
      </c>
      <c r="BG144" s="11">
        <f t="shared" ref="BG144:BG162" si="177">AQ144+AR144+AS144</f>
        <v>671.18100000000004</v>
      </c>
      <c r="BH144" s="11">
        <f t="shared" ref="BH144:BH162" si="178">$BH$163*(BF144/$BF$163)</f>
        <v>940.09548158756479</v>
      </c>
      <c r="BI144" s="11">
        <f t="shared" ref="BI144:BI162" si="179">$BI$163*(BG144/$BG$163)</f>
        <v>863.74456603773604</v>
      </c>
      <c r="BJ144" s="236">
        <f t="shared" si="170"/>
        <v>1.2478354001329535</v>
      </c>
      <c r="BK144" s="236">
        <f t="shared" si="171"/>
        <v>1.2869025881807381</v>
      </c>
      <c r="BL144" s="220">
        <f>$BL$9*$BL$407</f>
        <v>705540</v>
      </c>
      <c r="BM144" s="221"/>
      <c r="BN144" s="221"/>
      <c r="BO144" s="221">
        <f t="shared" si="172"/>
        <v>705540</v>
      </c>
      <c r="BP144" s="221">
        <f t="shared" ref="BP144:BP162" si="180">BH144*1000</f>
        <v>940095.48158756481</v>
      </c>
      <c r="BQ144" s="232">
        <f t="shared" si="173"/>
        <v>-234555.48158756481</v>
      </c>
    </row>
    <row r="145" spans="1:69" ht="109.2">
      <c r="A145" s="704"/>
      <c r="B145" s="113" t="s">
        <v>145</v>
      </c>
      <c r="C145" s="99" t="s">
        <v>844</v>
      </c>
      <c r="D145" s="107">
        <v>1378</v>
      </c>
      <c r="E145" s="113" t="s">
        <v>15</v>
      </c>
      <c r="F145" s="123"/>
      <c r="G145" s="123"/>
      <c r="H145" s="123"/>
      <c r="I145" s="123"/>
      <c r="J145" s="131">
        <v>1</v>
      </c>
      <c r="K145" s="131">
        <v>1</v>
      </c>
      <c r="L145" s="131"/>
      <c r="M145" s="131">
        <v>1</v>
      </c>
      <c r="N145" s="123"/>
      <c r="O145" s="123"/>
      <c r="P145" s="123"/>
      <c r="Q145" s="123"/>
      <c r="R145" s="198">
        <f t="shared" si="154"/>
        <v>1</v>
      </c>
      <c r="S145" s="198">
        <f t="shared" si="155"/>
        <v>1</v>
      </c>
      <c r="T145" s="198">
        <f t="shared" si="156"/>
        <v>0</v>
      </c>
      <c r="U145" s="198">
        <f t="shared" si="157"/>
        <v>1</v>
      </c>
      <c r="V145" s="198">
        <f t="shared" si="158"/>
        <v>3</v>
      </c>
      <c r="W145" s="54">
        <v>1</v>
      </c>
      <c r="X145" s="54">
        <v>0.5</v>
      </c>
      <c r="Y145" s="54"/>
      <c r="Z145" s="148">
        <v>0.75</v>
      </c>
      <c r="AA145" s="54"/>
      <c r="AB145" s="54"/>
      <c r="AC145" s="204">
        <f t="shared" si="168"/>
        <v>0.5</v>
      </c>
      <c r="AD145" s="51">
        <v>1</v>
      </c>
      <c r="AE145" s="56">
        <v>0.5</v>
      </c>
      <c r="AF145" s="56"/>
      <c r="AG145" s="47">
        <v>0.75</v>
      </c>
      <c r="AH145" s="204">
        <f t="shared" si="169"/>
        <v>0.5</v>
      </c>
      <c r="AI145" s="72">
        <v>1</v>
      </c>
      <c r="AJ145" s="72"/>
      <c r="AK145" s="72"/>
      <c r="AL145" s="72">
        <v>1</v>
      </c>
      <c r="AM145" s="56" t="s">
        <v>429</v>
      </c>
      <c r="AN145" s="56"/>
      <c r="AO145" s="56"/>
      <c r="AP145" s="54">
        <f t="shared" ref="AP145:AP162" si="181">AQ145+AR145+AS145+AT145+AY145+AZ145</f>
        <v>840.26980000000015</v>
      </c>
      <c r="AQ145" s="54">
        <v>400.6</v>
      </c>
      <c r="AR145" s="54">
        <v>149.30000000000001</v>
      </c>
      <c r="AS145" s="54">
        <f t="shared" ref="AS145:AS162" si="182">(AQ145+AR145)*0.302</f>
        <v>166.06980000000001</v>
      </c>
      <c r="AT145" s="54">
        <f>AU145+AV145+AW145+AX145</f>
        <v>48.2</v>
      </c>
      <c r="AU145" s="54">
        <v>7</v>
      </c>
      <c r="AV145" s="54">
        <v>11.2</v>
      </c>
      <c r="AW145" s="54"/>
      <c r="AX145" s="54">
        <v>30</v>
      </c>
      <c r="AY145" s="54">
        <v>69.099999999999994</v>
      </c>
      <c r="AZ145" s="54">
        <f>BA145+BB145+BC145</f>
        <v>7</v>
      </c>
      <c r="BA145" s="54">
        <v>7</v>
      </c>
      <c r="BB145" s="54"/>
      <c r="BC145" s="54"/>
      <c r="BD145" s="41"/>
      <c r="BF145" s="11">
        <f t="shared" si="176"/>
        <v>840.26980000000015</v>
      </c>
      <c r="BG145" s="11">
        <f t="shared" si="177"/>
        <v>715.96980000000008</v>
      </c>
      <c r="BH145" s="11">
        <f t="shared" si="178"/>
        <v>1048.5184021026369</v>
      </c>
      <c r="BI145" s="11">
        <f t="shared" si="179"/>
        <v>921.38338867924563</v>
      </c>
      <c r="BJ145" s="236">
        <f t="shared" si="170"/>
        <v>1.2478354001329532</v>
      </c>
      <c r="BK145" s="236">
        <f t="shared" si="171"/>
        <v>1.2869025881807383</v>
      </c>
      <c r="BL145" s="221"/>
      <c r="BM145" s="224">
        <f>$BM$9*$BL$406</f>
        <v>931450</v>
      </c>
      <c r="BN145" s="221"/>
      <c r="BO145" s="221">
        <f t="shared" si="172"/>
        <v>931450</v>
      </c>
      <c r="BP145" s="221">
        <f t="shared" si="180"/>
        <v>1048518.4021026369</v>
      </c>
      <c r="BQ145" s="232">
        <f t="shared" si="173"/>
        <v>-117068.40210263687</v>
      </c>
    </row>
    <row r="146" spans="1:69" ht="93.6">
      <c r="A146" s="704"/>
      <c r="B146" s="113" t="s">
        <v>146</v>
      </c>
      <c r="C146" s="99" t="s">
        <v>845</v>
      </c>
      <c r="D146" s="207">
        <v>288</v>
      </c>
      <c r="E146" s="113" t="s">
        <v>15</v>
      </c>
      <c r="F146" s="124">
        <v>1</v>
      </c>
      <c r="G146" s="124"/>
      <c r="H146" s="124"/>
      <c r="I146" s="156">
        <v>0.5</v>
      </c>
      <c r="J146" s="123"/>
      <c r="K146" s="123"/>
      <c r="L146" s="123"/>
      <c r="M146" s="123"/>
      <c r="N146" s="123"/>
      <c r="O146" s="123"/>
      <c r="P146" s="123"/>
      <c r="Q146" s="123"/>
      <c r="R146" s="198">
        <f t="shared" si="154"/>
        <v>1</v>
      </c>
      <c r="S146" s="198">
        <f t="shared" si="155"/>
        <v>0</v>
      </c>
      <c r="T146" s="198">
        <f t="shared" si="156"/>
        <v>0</v>
      </c>
      <c r="U146" s="198">
        <f t="shared" si="157"/>
        <v>0.5</v>
      </c>
      <c r="V146" s="198">
        <f t="shared" si="158"/>
        <v>1.5</v>
      </c>
      <c r="W146" s="54">
        <v>1</v>
      </c>
      <c r="X146" s="54"/>
      <c r="Y146" s="54"/>
      <c r="Z146" s="54">
        <v>0.5</v>
      </c>
      <c r="AA146" s="54"/>
      <c r="AB146" s="54"/>
      <c r="AC146" s="49">
        <f t="shared" si="168"/>
        <v>0</v>
      </c>
      <c r="AD146" s="51">
        <v>1</v>
      </c>
      <c r="AE146" s="56"/>
      <c r="AF146" s="56"/>
      <c r="AG146" s="56">
        <v>0.5</v>
      </c>
      <c r="AH146" s="218">
        <f t="shared" si="169"/>
        <v>0</v>
      </c>
      <c r="AI146" s="72">
        <v>1</v>
      </c>
      <c r="AJ146" s="72"/>
      <c r="AK146" s="72"/>
      <c r="AL146" s="72">
        <v>1</v>
      </c>
      <c r="AM146" s="56" t="s">
        <v>429</v>
      </c>
      <c r="AN146" s="56"/>
      <c r="AO146" s="56"/>
      <c r="AP146" s="54">
        <f t="shared" si="181"/>
        <v>734.98520000000008</v>
      </c>
      <c r="AQ146" s="54">
        <v>351.3</v>
      </c>
      <c r="AR146" s="54">
        <v>101.3</v>
      </c>
      <c r="AS146" s="54">
        <f t="shared" si="182"/>
        <v>136.68520000000001</v>
      </c>
      <c r="AT146" s="54">
        <f t="shared" ref="AT146:AT162" si="183">AU146+AV146+AW146+AX146</f>
        <v>72.2</v>
      </c>
      <c r="AU146" s="54">
        <v>6</v>
      </c>
      <c r="AV146" s="54">
        <v>11.2</v>
      </c>
      <c r="AW146" s="54"/>
      <c r="AX146" s="54">
        <v>55</v>
      </c>
      <c r="AY146" s="54">
        <v>43</v>
      </c>
      <c r="AZ146" s="54">
        <f t="shared" ref="AZ146:AZ162" si="184">BA146+BB146+BC146</f>
        <v>30.5</v>
      </c>
      <c r="BA146" s="54">
        <v>6</v>
      </c>
      <c r="BB146" s="54"/>
      <c r="BC146" s="54">
        <v>24.5</v>
      </c>
      <c r="BD146" s="41"/>
      <c r="BF146" s="11">
        <f t="shared" si="176"/>
        <v>734.98520000000008</v>
      </c>
      <c r="BG146" s="11">
        <f t="shared" si="177"/>
        <v>589.28520000000003</v>
      </c>
      <c r="BH146" s="11">
        <f t="shared" si="178"/>
        <v>917.14055113379891</v>
      </c>
      <c r="BI146" s="11">
        <f t="shared" si="179"/>
        <v>758.35264905660404</v>
      </c>
      <c r="BJ146" s="236">
        <f t="shared" si="170"/>
        <v>1.2478354001329535</v>
      </c>
      <c r="BK146" s="236">
        <f t="shared" si="171"/>
        <v>1.2869025881807383</v>
      </c>
      <c r="BL146" s="220">
        <f>$BL$9*$BL$407</f>
        <v>705540</v>
      </c>
      <c r="BM146" s="221"/>
      <c r="BN146" s="221"/>
      <c r="BO146" s="221">
        <f t="shared" si="172"/>
        <v>705540</v>
      </c>
      <c r="BP146" s="221">
        <f t="shared" si="180"/>
        <v>917140.5511337989</v>
      </c>
      <c r="BQ146" s="232">
        <f t="shared" si="173"/>
        <v>-211600.5511337989</v>
      </c>
    </row>
    <row r="147" spans="1:69" ht="202.8">
      <c r="A147" s="704"/>
      <c r="B147" s="113" t="s">
        <v>147</v>
      </c>
      <c r="C147" s="99" t="s">
        <v>846</v>
      </c>
      <c r="D147" s="107">
        <v>600</v>
      </c>
      <c r="E147" s="113" t="s">
        <v>15</v>
      </c>
      <c r="F147" s="124">
        <v>1</v>
      </c>
      <c r="G147" s="124"/>
      <c r="H147" s="124"/>
      <c r="I147" s="156">
        <v>0.5</v>
      </c>
      <c r="J147" s="123"/>
      <c r="K147" s="123"/>
      <c r="L147" s="123"/>
      <c r="M147" s="123"/>
      <c r="N147" s="123"/>
      <c r="O147" s="123"/>
      <c r="P147" s="123"/>
      <c r="Q147" s="123"/>
      <c r="R147" s="198">
        <f t="shared" si="154"/>
        <v>1</v>
      </c>
      <c r="S147" s="198">
        <f t="shared" si="155"/>
        <v>0</v>
      </c>
      <c r="T147" s="198">
        <f t="shared" si="156"/>
        <v>0</v>
      </c>
      <c r="U147" s="198">
        <f t="shared" si="157"/>
        <v>0.5</v>
      </c>
      <c r="V147" s="198">
        <f t="shared" si="158"/>
        <v>1.5</v>
      </c>
      <c r="W147" s="54">
        <v>1</v>
      </c>
      <c r="X147" s="54"/>
      <c r="Y147" s="54"/>
      <c r="Z147" s="54">
        <v>0.5</v>
      </c>
      <c r="AA147" s="54"/>
      <c r="AB147" s="54"/>
      <c r="AC147" s="49">
        <f t="shared" si="168"/>
        <v>0</v>
      </c>
      <c r="AD147" s="51">
        <v>1</v>
      </c>
      <c r="AE147" s="56"/>
      <c r="AF147" s="56"/>
      <c r="AG147" s="56">
        <v>0.5</v>
      </c>
      <c r="AH147" s="218">
        <f t="shared" si="169"/>
        <v>0</v>
      </c>
      <c r="AI147" s="72">
        <v>1</v>
      </c>
      <c r="AJ147" s="72"/>
      <c r="AK147" s="72"/>
      <c r="AL147" s="72">
        <v>1</v>
      </c>
      <c r="AM147" s="56" t="s">
        <v>429</v>
      </c>
      <c r="AN147" s="56"/>
      <c r="AO147" s="56"/>
      <c r="AP147" s="54">
        <f t="shared" si="181"/>
        <v>674.76980000000003</v>
      </c>
      <c r="AQ147" s="54">
        <v>297.7</v>
      </c>
      <c r="AR147" s="54">
        <v>102.2</v>
      </c>
      <c r="AS147" s="54">
        <f t="shared" si="182"/>
        <v>120.76979999999999</v>
      </c>
      <c r="AT147" s="54">
        <f t="shared" si="183"/>
        <v>55</v>
      </c>
      <c r="AU147" s="54"/>
      <c r="AV147" s="54">
        <v>10</v>
      </c>
      <c r="AW147" s="54"/>
      <c r="AX147" s="54">
        <v>45</v>
      </c>
      <c r="AY147" s="54">
        <v>69.099999999999994</v>
      </c>
      <c r="AZ147" s="54">
        <f t="shared" si="184"/>
        <v>30</v>
      </c>
      <c r="BA147" s="54"/>
      <c r="BB147" s="54"/>
      <c r="BC147" s="54">
        <v>30</v>
      </c>
      <c r="BD147" s="41"/>
      <c r="BF147" s="11">
        <f t="shared" si="176"/>
        <v>674.76980000000003</v>
      </c>
      <c r="BG147" s="11">
        <f t="shared" si="177"/>
        <v>520.66980000000001</v>
      </c>
      <c r="BH147" s="11">
        <f t="shared" si="178"/>
        <v>842.00164338063303</v>
      </c>
      <c r="BI147" s="11">
        <f t="shared" si="179"/>
        <v>670.05131320754731</v>
      </c>
      <c r="BJ147" s="236">
        <f t="shared" si="170"/>
        <v>1.2478354001329535</v>
      </c>
      <c r="BK147" s="236">
        <f t="shared" si="171"/>
        <v>1.2869025881807381</v>
      </c>
      <c r="BL147" s="220">
        <f>$BL$9*$BL$407</f>
        <v>705540</v>
      </c>
      <c r="BM147" s="221"/>
      <c r="BN147" s="221"/>
      <c r="BO147" s="221">
        <f t="shared" si="172"/>
        <v>705540</v>
      </c>
      <c r="BP147" s="221">
        <f t="shared" si="180"/>
        <v>842001.64338063297</v>
      </c>
      <c r="BQ147" s="232">
        <f t="shared" si="173"/>
        <v>-136461.64338063297</v>
      </c>
    </row>
    <row r="148" spans="1:69" ht="124.8">
      <c r="A148" s="704"/>
      <c r="B148" s="113" t="s">
        <v>148</v>
      </c>
      <c r="C148" s="99" t="s">
        <v>716</v>
      </c>
      <c r="D148" s="207">
        <v>292</v>
      </c>
      <c r="E148" s="113" t="s">
        <v>15</v>
      </c>
      <c r="F148" s="124">
        <v>1</v>
      </c>
      <c r="G148" s="124"/>
      <c r="H148" s="124"/>
      <c r="I148" s="156">
        <v>0.5</v>
      </c>
      <c r="J148" s="123"/>
      <c r="K148" s="123"/>
      <c r="L148" s="123"/>
      <c r="M148" s="123"/>
      <c r="N148" s="123"/>
      <c r="O148" s="123"/>
      <c r="P148" s="123"/>
      <c r="Q148" s="123"/>
      <c r="R148" s="198">
        <f t="shared" si="154"/>
        <v>1</v>
      </c>
      <c r="S148" s="198">
        <f t="shared" si="155"/>
        <v>0</v>
      </c>
      <c r="T148" s="198">
        <f t="shared" si="156"/>
        <v>0</v>
      </c>
      <c r="U148" s="198">
        <f t="shared" si="157"/>
        <v>0.5</v>
      </c>
      <c r="V148" s="198">
        <f t="shared" si="158"/>
        <v>1.5</v>
      </c>
      <c r="W148" s="54">
        <v>1</v>
      </c>
      <c r="X148" s="54"/>
      <c r="Y148" s="54"/>
      <c r="Z148" s="54">
        <v>0.5</v>
      </c>
      <c r="AA148" s="54"/>
      <c r="AB148" s="54"/>
      <c r="AC148" s="49">
        <f t="shared" si="168"/>
        <v>0</v>
      </c>
      <c r="AD148" s="51">
        <v>1</v>
      </c>
      <c r="AE148" s="56"/>
      <c r="AF148" s="56"/>
      <c r="AG148" s="56">
        <v>0.5</v>
      </c>
      <c r="AH148" s="218">
        <f t="shared" si="169"/>
        <v>0</v>
      </c>
      <c r="AI148" s="72">
        <v>1</v>
      </c>
      <c r="AJ148" s="72"/>
      <c r="AK148" s="72"/>
      <c r="AL148" s="72">
        <v>1</v>
      </c>
      <c r="AM148" s="56" t="s">
        <v>429</v>
      </c>
      <c r="AN148" s="56"/>
      <c r="AO148" s="56"/>
      <c r="AP148" s="54">
        <f t="shared" si="181"/>
        <v>843.33240000000012</v>
      </c>
      <c r="AQ148" s="54">
        <v>436.7</v>
      </c>
      <c r="AR148" s="54">
        <v>99.5</v>
      </c>
      <c r="AS148" s="54">
        <f t="shared" si="182"/>
        <v>161.9324</v>
      </c>
      <c r="AT148" s="54">
        <f t="shared" si="183"/>
        <v>31.2</v>
      </c>
      <c r="AU148" s="54">
        <v>5</v>
      </c>
      <c r="AV148" s="54">
        <v>11.2</v>
      </c>
      <c r="AW148" s="54"/>
      <c r="AX148" s="54">
        <v>15</v>
      </c>
      <c r="AY148" s="54">
        <v>69.099999999999994</v>
      </c>
      <c r="AZ148" s="54">
        <f t="shared" si="184"/>
        <v>44.9</v>
      </c>
      <c r="BA148" s="54">
        <v>5.5</v>
      </c>
      <c r="BB148" s="54"/>
      <c r="BC148" s="54">
        <v>39.4</v>
      </c>
      <c r="BD148" s="41"/>
      <c r="BF148" s="11">
        <f t="shared" si="176"/>
        <v>843.33240000000012</v>
      </c>
      <c r="BG148" s="11">
        <f t="shared" si="177"/>
        <v>698.13240000000008</v>
      </c>
      <c r="BH148" s="11">
        <f t="shared" si="178"/>
        <v>1052.340022799084</v>
      </c>
      <c r="BI148" s="11">
        <f t="shared" si="179"/>
        <v>898.42839245283051</v>
      </c>
      <c r="BJ148" s="236">
        <f t="shared" si="170"/>
        <v>1.2478354001329532</v>
      </c>
      <c r="BK148" s="236">
        <f t="shared" si="171"/>
        <v>1.2869025881807383</v>
      </c>
      <c r="BL148" s="220">
        <f>$BL$9*$BL$407</f>
        <v>705540</v>
      </c>
      <c r="BM148" s="221"/>
      <c r="BN148" s="221"/>
      <c r="BO148" s="221">
        <f t="shared" si="172"/>
        <v>705540</v>
      </c>
      <c r="BP148" s="221">
        <f t="shared" si="180"/>
        <v>1052340.022799084</v>
      </c>
      <c r="BQ148" s="232">
        <f t="shared" si="173"/>
        <v>-346800.02279908396</v>
      </c>
    </row>
    <row r="149" spans="1:69" ht="140.4">
      <c r="A149" s="704"/>
      <c r="B149" s="113" t="s">
        <v>149</v>
      </c>
      <c r="C149" s="99" t="s">
        <v>847</v>
      </c>
      <c r="D149" s="107">
        <v>357</v>
      </c>
      <c r="E149" s="113" t="s">
        <v>15</v>
      </c>
      <c r="F149" s="124">
        <v>1</v>
      </c>
      <c r="G149" s="124"/>
      <c r="H149" s="124"/>
      <c r="I149" s="156">
        <v>0.5</v>
      </c>
      <c r="J149" s="123"/>
      <c r="K149" s="123"/>
      <c r="L149" s="123"/>
      <c r="M149" s="123"/>
      <c r="N149" s="123"/>
      <c r="O149" s="123"/>
      <c r="P149" s="123"/>
      <c r="Q149" s="123"/>
      <c r="R149" s="198">
        <f t="shared" si="154"/>
        <v>1</v>
      </c>
      <c r="S149" s="198">
        <f t="shared" si="155"/>
        <v>0</v>
      </c>
      <c r="T149" s="198">
        <f t="shared" si="156"/>
        <v>0</v>
      </c>
      <c r="U149" s="198">
        <f t="shared" si="157"/>
        <v>0.5</v>
      </c>
      <c r="V149" s="198">
        <f t="shared" si="158"/>
        <v>1.5</v>
      </c>
      <c r="W149" s="54">
        <v>1</v>
      </c>
      <c r="X149" s="54"/>
      <c r="Y149" s="54"/>
      <c r="Z149" s="54">
        <v>0.5</v>
      </c>
      <c r="AA149" s="54"/>
      <c r="AB149" s="54"/>
      <c r="AC149" s="49">
        <f t="shared" si="168"/>
        <v>0</v>
      </c>
      <c r="AD149" s="51">
        <v>1</v>
      </c>
      <c r="AE149" s="56"/>
      <c r="AF149" s="56"/>
      <c r="AG149" s="56">
        <v>0.5</v>
      </c>
      <c r="AH149" s="218">
        <f t="shared" si="169"/>
        <v>0</v>
      </c>
      <c r="AI149" s="72">
        <v>1</v>
      </c>
      <c r="AJ149" s="72"/>
      <c r="AK149" s="72"/>
      <c r="AL149" s="72">
        <v>1</v>
      </c>
      <c r="AM149" s="56" t="s">
        <v>429</v>
      </c>
      <c r="AN149" s="56"/>
      <c r="AO149" s="56"/>
      <c r="AP149" s="54">
        <f t="shared" si="181"/>
        <v>701.11559999999997</v>
      </c>
      <c r="AQ149" s="54">
        <v>387.2</v>
      </c>
      <c r="AR149" s="54">
        <v>100.6</v>
      </c>
      <c r="AS149" s="54">
        <f t="shared" si="182"/>
        <v>147.31559999999999</v>
      </c>
      <c r="AT149" s="54">
        <f t="shared" si="183"/>
        <v>42.2</v>
      </c>
      <c r="AU149" s="54">
        <v>6</v>
      </c>
      <c r="AV149" s="54">
        <v>11.2</v>
      </c>
      <c r="AW149" s="54"/>
      <c r="AX149" s="54">
        <v>25</v>
      </c>
      <c r="AY149" s="54"/>
      <c r="AZ149" s="54">
        <f t="shared" si="184"/>
        <v>23.8</v>
      </c>
      <c r="BA149" s="54">
        <v>4</v>
      </c>
      <c r="BB149" s="54"/>
      <c r="BC149" s="54">
        <v>19.8</v>
      </c>
      <c r="BD149" s="41"/>
      <c r="BF149" s="11">
        <f t="shared" si="176"/>
        <v>701.11559999999997</v>
      </c>
      <c r="BG149" s="11">
        <f t="shared" si="177"/>
        <v>635.11559999999997</v>
      </c>
      <c r="BH149" s="11">
        <f t="shared" si="178"/>
        <v>874.87686526545576</v>
      </c>
      <c r="BI149" s="11">
        <f t="shared" si="179"/>
        <v>817.33190943396244</v>
      </c>
      <c r="BJ149" s="236">
        <f t="shared" si="170"/>
        <v>1.2478354001329535</v>
      </c>
      <c r="BK149" s="236">
        <f t="shared" si="171"/>
        <v>1.2869025881807383</v>
      </c>
      <c r="BL149" s="220">
        <f>$BL$9*$BL$407</f>
        <v>705540</v>
      </c>
      <c r="BM149" s="221"/>
      <c r="BN149" s="221"/>
      <c r="BO149" s="221">
        <f t="shared" si="172"/>
        <v>705540</v>
      </c>
      <c r="BP149" s="221">
        <f t="shared" si="180"/>
        <v>874876.8652654558</v>
      </c>
      <c r="BQ149" s="232">
        <f t="shared" si="173"/>
        <v>-169336.8652654558</v>
      </c>
    </row>
    <row r="150" spans="1:69" ht="46.8">
      <c r="A150" s="704"/>
      <c r="B150" s="113" t="s">
        <v>150</v>
      </c>
      <c r="C150" s="99" t="s">
        <v>848</v>
      </c>
      <c r="D150" s="207">
        <v>253</v>
      </c>
      <c r="E150" s="113" t="s">
        <v>15</v>
      </c>
      <c r="F150" s="124">
        <v>1</v>
      </c>
      <c r="G150" s="124"/>
      <c r="H150" s="124"/>
      <c r="I150" s="156">
        <v>0.5</v>
      </c>
      <c r="J150" s="123"/>
      <c r="K150" s="123"/>
      <c r="L150" s="123"/>
      <c r="M150" s="123"/>
      <c r="N150" s="123"/>
      <c r="O150" s="123"/>
      <c r="P150" s="123"/>
      <c r="Q150" s="123"/>
      <c r="R150" s="198">
        <f t="shared" si="154"/>
        <v>1</v>
      </c>
      <c r="S150" s="198">
        <f t="shared" si="155"/>
        <v>0</v>
      </c>
      <c r="T150" s="198">
        <f t="shared" si="156"/>
        <v>0</v>
      </c>
      <c r="U150" s="198">
        <f t="shared" si="157"/>
        <v>0.5</v>
      </c>
      <c r="V150" s="198">
        <f t="shared" si="158"/>
        <v>1.5</v>
      </c>
      <c r="W150" s="148">
        <v>0.25</v>
      </c>
      <c r="X150" s="54"/>
      <c r="Y150" s="54"/>
      <c r="Z150" s="54">
        <v>0.5</v>
      </c>
      <c r="AA150" s="54"/>
      <c r="AB150" s="54"/>
      <c r="AC150" s="204">
        <f t="shared" si="168"/>
        <v>0.75</v>
      </c>
      <c r="AD150" s="120">
        <v>0.25</v>
      </c>
      <c r="AE150" s="56"/>
      <c r="AF150" s="56"/>
      <c r="AG150" s="56">
        <v>0.5</v>
      </c>
      <c r="AH150" s="204">
        <f t="shared" si="169"/>
        <v>0.75</v>
      </c>
      <c r="AI150" s="72"/>
      <c r="AJ150" s="72"/>
      <c r="AK150" s="72"/>
      <c r="AL150" s="72">
        <v>1</v>
      </c>
      <c r="AM150" s="56" t="s">
        <v>430</v>
      </c>
      <c r="AN150" s="56"/>
      <c r="AO150" s="56"/>
      <c r="AP150" s="54">
        <f t="shared" si="181"/>
        <v>262.58699999999999</v>
      </c>
      <c r="AQ150" s="54">
        <v>86.3</v>
      </c>
      <c r="AR150" s="54">
        <v>82.2</v>
      </c>
      <c r="AS150" s="54">
        <f t="shared" si="182"/>
        <v>50.887</v>
      </c>
      <c r="AT150" s="54">
        <f t="shared" si="183"/>
        <v>39.200000000000003</v>
      </c>
      <c r="AU150" s="54">
        <v>3</v>
      </c>
      <c r="AV150" s="54">
        <v>11.2</v>
      </c>
      <c r="AW150" s="54"/>
      <c r="AX150" s="54">
        <v>25</v>
      </c>
      <c r="AY150" s="54"/>
      <c r="AZ150" s="54">
        <f t="shared" si="184"/>
        <v>4</v>
      </c>
      <c r="BA150" s="54">
        <v>4</v>
      </c>
      <c r="BB150" s="54"/>
      <c r="BC150" s="54"/>
      <c r="BD150" s="41"/>
      <c r="BF150" s="11">
        <f t="shared" si="176"/>
        <v>262.58699999999999</v>
      </c>
      <c r="BG150" s="11">
        <f t="shared" si="177"/>
        <v>219.387</v>
      </c>
      <c r="BH150" s="11">
        <f t="shared" si="178"/>
        <v>327.6653542147119</v>
      </c>
      <c r="BI150" s="11">
        <f t="shared" si="179"/>
        <v>282.3296981132076</v>
      </c>
      <c r="BJ150" s="236">
        <f t="shared" si="170"/>
        <v>1.2478354001329537</v>
      </c>
      <c r="BK150" s="236">
        <f t="shared" si="171"/>
        <v>1.2869025881807381</v>
      </c>
      <c r="BL150" s="225">
        <f>$BL$9*$BL$406</f>
        <v>587950</v>
      </c>
      <c r="BM150" s="221"/>
      <c r="BN150" s="221"/>
      <c r="BO150" s="221">
        <f t="shared" si="172"/>
        <v>587950</v>
      </c>
      <c r="BP150" s="221">
        <f t="shared" si="180"/>
        <v>327665.35421471187</v>
      </c>
      <c r="BQ150" s="232">
        <f t="shared" si="173"/>
        <v>260284.64578528813</v>
      </c>
    </row>
    <row r="151" spans="1:69" ht="140.4">
      <c r="A151" s="704"/>
      <c r="B151" s="113" t="s">
        <v>151</v>
      </c>
      <c r="C151" s="99" t="s">
        <v>849</v>
      </c>
      <c r="D151" s="207">
        <v>170</v>
      </c>
      <c r="E151" s="113" t="s">
        <v>15</v>
      </c>
      <c r="F151" s="124">
        <v>1</v>
      </c>
      <c r="G151" s="124"/>
      <c r="H151" s="124"/>
      <c r="I151" s="156">
        <v>0.5</v>
      </c>
      <c r="J151" s="123"/>
      <c r="K151" s="123"/>
      <c r="L151" s="123"/>
      <c r="M151" s="123"/>
      <c r="N151" s="123"/>
      <c r="O151" s="123"/>
      <c r="P151" s="123"/>
      <c r="Q151" s="123"/>
      <c r="R151" s="198">
        <f t="shared" si="154"/>
        <v>1</v>
      </c>
      <c r="S151" s="198">
        <f t="shared" si="155"/>
        <v>0</v>
      </c>
      <c r="T151" s="198">
        <f t="shared" si="156"/>
        <v>0</v>
      </c>
      <c r="U151" s="198">
        <f t="shared" si="157"/>
        <v>0.5</v>
      </c>
      <c r="V151" s="198">
        <f t="shared" si="158"/>
        <v>1.5</v>
      </c>
      <c r="W151" s="148">
        <v>0.25</v>
      </c>
      <c r="X151" s="54"/>
      <c r="Y151" s="54"/>
      <c r="Z151" s="54">
        <v>0.5</v>
      </c>
      <c r="AA151" s="54"/>
      <c r="AB151" s="54"/>
      <c r="AC151" s="204">
        <f t="shared" si="168"/>
        <v>0.75</v>
      </c>
      <c r="AD151" s="120">
        <v>0.25</v>
      </c>
      <c r="AE151" s="56"/>
      <c r="AF151" s="56"/>
      <c r="AG151" s="56">
        <v>0.5</v>
      </c>
      <c r="AH151" s="204">
        <f t="shared" si="169"/>
        <v>0.75</v>
      </c>
      <c r="AI151" s="72"/>
      <c r="AJ151" s="72"/>
      <c r="AK151" s="72"/>
      <c r="AL151" s="72">
        <v>1</v>
      </c>
      <c r="AM151" s="56" t="s">
        <v>430</v>
      </c>
      <c r="AN151" s="56"/>
      <c r="AO151" s="56"/>
      <c r="AP151" s="54">
        <f t="shared" si="181"/>
        <v>384.86799999999999</v>
      </c>
      <c r="AQ151" s="54">
        <v>135.6</v>
      </c>
      <c r="AR151" s="54">
        <v>98.4</v>
      </c>
      <c r="AS151" s="54">
        <f t="shared" si="182"/>
        <v>70.667999999999992</v>
      </c>
      <c r="AT151" s="54">
        <f t="shared" si="183"/>
        <v>41.2</v>
      </c>
      <c r="AU151" s="54">
        <v>5</v>
      </c>
      <c r="AV151" s="54">
        <v>11.2</v>
      </c>
      <c r="AW151" s="54"/>
      <c r="AX151" s="54">
        <v>25</v>
      </c>
      <c r="AY151" s="54"/>
      <c r="AZ151" s="54">
        <f t="shared" si="184"/>
        <v>39</v>
      </c>
      <c r="BA151" s="54">
        <v>3</v>
      </c>
      <c r="BB151" s="54"/>
      <c r="BC151" s="54">
        <v>36</v>
      </c>
      <c r="BD151" s="41"/>
      <c r="BF151" s="11">
        <f t="shared" si="176"/>
        <v>384.86799999999999</v>
      </c>
      <c r="BG151" s="11">
        <f t="shared" si="177"/>
        <v>304.66800000000001</v>
      </c>
      <c r="BH151" s="11">
        <f t="shared" si="178"/>
        <v>480.25191477836955</v>
      </c>
      <c r="BI151" s="11">
        <f t="shared" si="179"/>
        <v>392.07803773584914</v>
      </c>
      <c r="BJ151" s="236">
        <f t="shared" si="170"/>
        <v>1.2478354001329535</v>
      </c>
      <c r="BK151" s="236">
        <f t="shared" si="171"/>
        <v>1.2869025881807381</v>
      </c>
      <c r="BL151" s="225">
        <f>$BL$9*$BL$406</f>
        <v>587950</v>
      </c>
      <c r="BM151" s="221"/>
      <c r="BN151" s="221"/>
      <c r="BO151" s="221">
        <f t="shared" si="172"/>
        <v>587950</v>
      </c>
      <c r="BP151" s="221">
        <f t="shared" si="180"/>
        <v>480251.91477836954</v>
      </c>
      <c r="BQ151" s="232">
        <f t="shared" si="173"/>
        <v>107698.08522163046</v>
      </c>
    </row>
    <row r="152" spans="1:69" ht="140.4">
      <c r="A152" s="704"/>
      <c r="B152" s="113" t="s">
        <v>106</v>
      </c>
      <c r="C152" s="99" t="s">
        <v>837</v>
      </c>
      <c r="D152" s="207">
        <v>277</v>
      </c>
      <c r="E152" s="113" t="s">
        <v>15</v>
      </c>
      <c r="F152" s="124">
        <v>1</v>
      </c>
      <c r="G152" s="124"/>
      <c r="H152" s="124"/>
      <c r="I152" s="156">
        <v>0.5</v>
      </c>
      <c r="J152" s="123"/>
      <c r="K152" s="123"/>
      <c r="L152" s="123"/>
      <c r="M152" s="123"/>
      <c r="N152" s="123"/>
      <c r="O152" s="123"/>
      <c r="P152" s="123"/>
      <c r="Q152" s="123"/>
      <c r="R152" s="198">
        <f t="shared" si="154"/>
        <v>1</v>
      </c>
      <c r="S152" s="198">
        <f t="shared" si="155"/>
        <v>0</v>
      </c>
      <c r="T152" s="198">
        <f t="shared" si="156"/>
        <v>0</v>
      </c>
      <c r="U152" s="198">
        <f t="shared" si="157"/>
        <v>0.5</v>
      </c>
      <c r="V152" s="198">
        <f t="shared" si="158"/>
        <v>1.5</v>
      </c>
      <c r="W152" s="54">
        <v>1</v>
      </c>
      <c r="X152" s="54"/>
      <c r="Y152" s="54"/>
      <c r="Z152" s="54">
        <v>0.5</v>
      </c>
      <c r="AA152" s="54"/>
      <c r="AB152" s="54"/>
      <c r="AC152" s="49">
        <f t="shared" si="168"/>
        <v>0</v>
      </c>
      <c r="AD152" s="51">
        <v>1</v>
      </c>
      <c r="AE152" s="56"/>
      <c r="AF152" s="56"/>
      <c r="AG152" s="56">
        <v>0.5</v>
      </c>
      <c r="AH152" s="218">
        <f t="shared" si="169"/>
        <v>0</v>
      </c>
      <c r="AI152" s="72">
        <v>1</v>
      </c>
      <c r="AJ152" s="72"/>
      <c r="AK152" s="72"/>
      <c r="AL152" s="72">
        <v>1</v>
      </c>
      <c r="AM152" s="56" t="s">
        <v>429</v>
      </c>
      <c r="AN152" s="56"/>
      <c r="AO152" s="56"/>
      <c r="AP152" s="54">
        <f t="shared" si="181"/>
        <v>696.27220000000011</v>
      </c>
      <c r="AQ152" s="54">
        <v>381</v>
      </c>
      <c r="AR152" s="54">
        <v>90.1</v>
      </c>
      <c r="AS152" s="54">
        <f t="shared" si="182"/>
        <v>142.2722</v>
      </c>
      <c r="AT152" s="54">
        <f t="shared" si="183"/>
        <v>43.2</v>
      </c>
      <c r="AU152" s="54">
        <v>7</v>
      </c>
      <c r="AV152" s="54">
        <v>11.2</v>
      </c>
      <c r="AW152" s="54"/>
      <c r="AX152" s="54">
        <v>25</v>
      </c>
      <c r="AY152" s="54"/>
      <c r="AZ152" s="54">
        <f t="shared" si="184"/>
        <v>39.700000000000003</v>
      </c>
      <c r="BA152" s="54">
        <v>3.7</v>
      </c>
      <c r="BB152" s="54"/>
      <c r="BC152" s="54">
        <v>36</v>
      </c>
      <c r="BD152" s="41"/>
      <c r="BF152" s="11">
        <f t="shared" si="176"/>
        <v>696.27220000000011</v>
      </c>
      <c r="BG152" s="11">
        <f t="shared" si="177"/>
        <v>613.37220000000002</v>
      </c>
      <c r="BH152" s="11">
        <f t="shared" si="178"/>
        <v>868.83309928845199</v>
      </c>
      <c r="BI152" s="11">
        <f t="shared" si="179"/>
        <v>789.35027169811349</v>
      </c>
      <c r="BJ152" s="236">
        <f t="shared" si="170"/>
        <v>1.2478354001329535</v>
      </c>
      <c r="BK152" s="236">
        <f t="shared" si="171"/>
        <v>1.2869025881807383</v>
      </c>
      <c r="BL152" s="220">
        <f>$BL$9*$BL$407</f>
        <v>705540</v>
      </c>
      <c r="BM152" s="221"/>
      <c r="BN152" s="221"/>
      <c r="BO152" s="221">
        <f t="shared" si="172"/>
        <v>705540</v>
      </c>
      <c r="BP152" s="221">
        <f t="shared" si="180"/>
        <v>868833.09928845195</v>
      </c>
      <c r="BQ152" s="232">
        <f t="shared" si="173"/>
        <v>-163293.09928845195</v>
      </c>
    </row>
    <row r="153" spans="1:69" ht="140.4">
      <c r="A153" s="704"/>
      <c r="B153" s="113" t="s">
        <v>152</v>
      </c>
      <c r="C153" s="99" t="s">
        <v>838</v>
      </c>
      <c r="D153" s="107">
        <v>311</v>
      </c>
      <c r="E153" s="113" t="s">
        <v>15</v>
      </c>
      <c r="F153" s="124">
        <v>1</v>
      </c>
      <c r="G153" s="124"/>
      <c r="H153" s="124"/>
      <c r="I153" s="156">
        <v>0.5</v>
      </c>
      <c r="J153" s="123"/>
      <c r="K153" s="123"/>
      <c r="L153" s="123"/>
      <c r="M153" s="123"/>
      <c r="N153" s="123"/>
      <c r="O153" s="123"/>
      <c r="P153" s="123"/>
      <c r="Q153" s="123"/>
      <c r="R153" s="198">
        <f t="shared" si="154"/>
        <v>1</v>
      </c>
      <c r="S153" s="198">
        <f t="shared" si="155"/>
        <v>0</v>
      </c>
      <c r="T153" s="198">
        <f t="shared" si="156"/>
        <v>0</v>
      </c>
      <c r="U153" s="198">
        <f t="shared" si="157"/>
        <v>0.5</v>
      </c>
      <c r="V153" s="198">
        <f t="shared" si="158"/>
        <v>1.5</v>
      </c>
      <c r="W153" s="54">
        <v>1</v>
      </c>
      <c r="X153" s="54"/>
      <c r="Y153" s="54"/>
      <c r="Z153" s="54">
        <v>0.5</v>
      </c>
      <c r="AA153" s="54"/>
      <c r="AB153" s="54"/>
      <c r="AC153" s="49">
        <f t="shared" si="168"/>
        <v>0</v>
      </c>
      <c r="AD153" s="51">
        <v>1</v>
      </c>
      <c r="AE153" s="56"/>
      <c r="AF153" s="56"/>
      <c r="AG153" s="56">
        <v>0.5</v>
      </c>
      <c r="AH153" s="218">
        <f t="shared" si="169"/>
        <v>0</v>
      </c>
      <c r="AI153" s="72">
        <v>1</v>
      </c>
      <c r="AJ153" s="72"/>
      <c r="AK153" s="72"/>
      <c r="AL153" s="72">
        <v>1</v>
      </c>
      <c r="AM153" s="56" t="s">
        <v>429</v>
      </c>
      <c r="AN153" s="56"/>
      <c r="AO153" s="56"/>
      <c r="AP153" s="54">
        <f t="shared" si="181"/>
        <v>788.16159999999991</v>
      </c>
      <c r="AQ153" s="54">
        <v>421.3</v>
      </c>
      <c r="AR153" s="54">
        <v>89.5</v>
      </c>
      <c r="AS153" s="54">
        <f t="shared" si="182"/>
        <v>154.26159999999999</v>
      </c>
      <c r="AT153" s="54">
        <f t="shared" si="183"/>
        <v>86.8</v>
      </c>
      <c r="AU153" s="54">
        <v>5</v>
      </c>
      <c r="AV153" s="54">
        <v>56.8</v>
      </c>
      <c r="AW153" s="54"/>
      <c r="AX153" s="54">
        <v>25</v>
      </c>
      <c r="AY153" s="54"/>
      <c r="AZ153" s="54">
        <f t="shared" si="184"/>
        <v>36.299999999999997</v>
      </c>
      <c r="BA153" s="54">
        <v>2.2999999999999998</v>
      </c>
      <c r="BB153" s="54"/>
      <c r="BC153" s="54">
        <v>34</v>
      </c>
      <c r="BD153" s="41"/>
      <c r="BF153" s="11">
        <f t="shared" si="176"/>
        <v>788.16159999999991</v>
      </c>
      <c r="BG153" s="11">
        <f t="shared" si="177"/>
        <v>665.0616</v>
      </c>
      <c r="BH153" s="11">
        <f t="shared" si="178"/>
        <v>983.49594550542884</v>
      </c>
      <c r="BI153" s="11">
        <f t="shared" si="179"/>
        <v>855.86949433962286</v>
      </c>
      <c r="BJ153" s="236">
        <f t="shared" si="170"/>
        <v>1.2478354001329537</v>
      </c>
      <c r="BK153" s="236">
        <f t="shared" si="171"/>
        <v>1.2869025881807383</v>
      </c>
      <c r="BL153" s="220">
        <f>$BL$9*$BL$407</f>
        <v>705540</v>
      </c>
      <c r="BM153" s="221"/>
      <c r="BN153" s="221"/>
      <c r="BO153" s="221">
        <f t="shared" si="172"/>
        <v>705540</v>
      </c>
      <c r="BP153" s="221">
        <f t="shared" si="180"/>
        <v>983495.94550542883</v>
      </c>
      <c r="BQ153" s="232">
        <f t="shared" si="173"/>
        <v>-277955.94550542883</v>
      </c>
    </row>
    <row r="154" spans="1:69" ht="78">
      <c r="A154" s="704"/>
      <c r="B154" s="113" t="s">
        <v>153</v>
      </c>
      <c r="C154" s="99" t="s">
        <v>850</v>
      </c>
      <c r="D154" s="107">
        <v>388</v>
      </c>
      <c r="E154" s="113" t="s">
        <v>15</v>
      </c>
      <c r="F154" s="124">
        <v>1</v>
      </c>
      <c r="G154" s="124"/>
      <c r="H154" s="124"/>
      <c r="I154" s="156">
        <v>0.5</v>
      </c>
      <c r="J154" s="123"/>
      <c r="K154" s="123"/>
      <c r="L154" s="123"/>
      <c r="M154" s="123"/>
      <c r="N154" s="123"/>
      <c r="O154" s="123"/>
      <c r="P154" s="123"/>
      <c r="Q154" s="123"/>
      <c r="R154" s="198">
        <f t="shared" si="154"/>
        <v>1</v>
      </c>
      <c r="S154" s="198">
        <f t="shared" si="155"/>
        <v>0</v>
      </c>
      <c r="T154" s="198">
        <f t="shared" si="156"/>
        <v>0</v>
      </c>
      <c r="U154" s="198">
        <f t="shared" si="157"/>
        <v>0.5</v>
      </c>
      <c r="V154" s="198">
        <f t="shared" si="158"/>
        <v>1.5</v>
      </c>
      <c r="W154" s="54">
        <v>1</v>
      </c>
      <c r="X154" s="54"/>
      <c r="Y154" s="54"/>
      <c r="Z154" s="54">
        <v>0.5</v>
      </c>
      <c r="AA154" s="54"/>
      <c r="AB154" s="54"/>
      <c r="AC154" s="49">
        <f t="shared" si="168"/>
        <v>0</v>
      </c>
      <c r="AD154" s="51">
        <v>1</v>
      </c>
      <c r="AE154" s="56"/>
      <c r="AF154" s="56"/>
      <c r="AG154" s="56">
        <v>0.5</v>
      </c>
      <c r="AH154" s="218">
        <f t="shared" si="169"/>
        <v>0</v>
      </c>
      <c r="AI154" s="72">
        <v>1</v>
      </c>
      <c r="AJ154" s="72"/>
      <c r="AK154" s="72"/>
      <c r="AL154" s="72">
        <v>1</v>
      </c>
      <c r="AM154" s="56" t="s">
        <v>429</v>
      </c>
      <c r="AN154" s="56"/>
      <c r="AO154" s="56"/>
      <c r="AP154" s="54">
        <f t="shared" si="181"/>
        <v>545.26820000000009</v>
      </c>
      <c r="AQ154" s="54">
        <v>270.7</v>
      </c>
      <c r="AR154" s="54">
        <v>98.4</v>
      </c>
      <c r="AS154" s="54">
        <f t="shared" si="182"/>
        <v>111.46820000000001</v>
      </c>
      <c r="AT154" s="54">
        <f t="shared" si="183"/>
        <v>41.2</v>
      </c>
      <c r="AU154" s="54">
        <v>5</v>
      </c>
      <c r="AV154" s="54">
        <v>11.2</v>
      </c>
      <c r="AW154" s="54"/>
      <c r="AX154" s="54">
        <v>25</v>
      </c>
      <c r="AY154" s="54"/>
      <c r="AZ154" s="54">
        <f t="shared" si="184"/>
        <v>23.5</v>
      </c>
      <c r="BA154" s="54">
        <v>3</v>
      </c>
      <c r="BB154" s="54"/>
      <c r="BC154" s="54">
        <v>20.5</v>
      </c>
      <c r="BD154" s="41"/>
      <c r="BF154" s="11">
        <f t="shared" si="176"/>
        <v>545.26820000000009</v>
      </c>
      <c r="BG154" s="11">
        <f t="shared" si="177"/>
        <v>480.56820000000005</v>
      </c>
      <c r="BH154" s="11">
        <f t="shared" si="178"/>
        <v>680.40496252677553</v>
      </c>
      <c r="BI154" s="11">
        <f t="shared" si="179"/>
        <v>618.44446037735872</v>
      </c>
      <c r="BJ154" s="236">
        <f t="shared" si="170"/>
        <v>1.2478354001329537</v>
      </c>
      <c r="BK154" s="236">
        <f t="shared" si="171"/>
        <v>1.2869025881807383</v>
      </c>
      <c r="BL154" s="220">
        <f>$BL$9*$BL$407</f>
        <v>705540</v>
      </c>
      <c r="BM154" s="221"/>
      <c r="BN154" s="221"/>
      <c r="BO154" s="221">
        <f t="shared" si="172"/>
        <v>705540</v>
      </c>
      <c r="BP154" s="221">
        <f t="shared" si="180"/>
        <v>680404.96252677555</v>
      </c>
      <c r="BQ154" s="232">
        <f t="shared" si="173"/>
        <v>25135.037473224453</v>
      </c>
    </row>
    <row r="155" spans="1:69" ht="93.6">
      <c r="A155" s="704"/>
      <c r="B155" s="113" t="s">
        <v>154</v>
      </c>
      <c r="C155" s="99" t="s">
        <v>723</v>
      </c>
      <c r="D155" s="207">
        <v>264</v>
      </c>
      <c r="E155" s="113" t="s">
        <v>15</v>
      </c>
      <c r="F155" s="124">
        <v>1</v>
      </c>
      <c r="G155" s="124"/>
      <c r="H155" s="124"/>
      <c r="I155" s="156">
        <v>0.5</v>
      </c>
      <c r="J155" s="123"/>
      <c r="K155" s="123"/>
      <c r="L155" s="123"/>
      <c r="M155" s="123"/>
      <c r="N155" s="123"/>
      <c r="O155" s="123"/>
      <c r="P155" s="123"/>
      <c r="Q155" s="123"/>
      <c r="R155" s="198">
        <f t="shared" si="154"/>
        <v>1</v>
      </c>
      <c r="S155" s="198">
        <f t="shared" si="155"/>
        <v>0</v>
      </c>
      <c r="T155" s="198">
        <f t="shared" si="156"/>
        <v>0</v>
      </c>
      <c r="U155" s="198">
        <f t="shared" si="157"/>
        <v>0.5</v>
      </c>
      <c r="V155" s="198">
        <f t="shared" si="158"/>
        <v>1.5</v>
      </c>
      <c r="W155" s="148">
        <v>0.25</v>
      </c>
      <c r="X155" s="54"/>
      <c r="Y155" s="54"/>
      <c r="Z155" s="54">
        <v>0.5</v>
      </c>
      <c r="AA155" s="54"/>
      <c r="AB155" s="54"/>
      <c r="AC155" s="204">
        <f t="shared" si="168"/>
        <v>0.75</v>
      </c>
      <c r="AD155" s="120">
        <v>0.25</v>
      </c>
      <c r="AE155" s="56"/>
      <c r="AF155" s="56"/>
      <c r="AG155" s="56">
        <v>0.5</v>
      </c>
      <c r="AH155" s="204">
        <f t="shared" si="169"/>
        <v>0.75</v>
      </c>
      <c r="AI155" s="72"/>
      <c r="AJ155" s="72"/>
      <c r="AK155" s="72"/>
      <c r="AL155" s="72"/>
      <c r="AM155" s="56" t="s">
        <v>430</v>
      </c>
      <c r="AN155" s="56"/>
      <c r="AO155" s="56"/>
      <c r="AP155" s="54">
        <f t="shared" si="181"/>
        <v>305.14920000000001</v>
      </c>
      <c r="AQ155" s="54">
        <v>86.6</v>
      </c>
      <c r="AR155" s="54">
        <v>98</v>
      </c>
      <c r="AS155" s="54">
        <f t="shared" si="182"/>
        <v>55.749199999999995</v>
      </c>
      <c r="AT155" s="54">
        <f t="shared" si="183"/>
        <v>41.2</v>
      </c>
      <c r="AU155" s="54">
        <v>5</v>
      </c>
      <c r="AV155" s="54">
        <v>11.2</v>
      </c>
      <c r="AW155" s="54"/>
      <c r="AX155" s="54">
        <v>25</v>
      </c>
      <c r="AY155" s="54"/>
      <c r="AZ155" s="54">
        <f t="shared" si="184"/>
        <v>23.6</v>
      </c>
      <c r="BA155" s="54">
        <v>1.6</v>
      </c>
      <c r="BB155" s="54"/>
      <c r="BC155" s="54">
        <v>22</v>
      </c>
      <c r="BD155" s="41"/>
      <c r="BF155" s="11">
        <f t="shared" si="176"/>
        <v>305.14920000000001</v>
      </c>
      <c r="BG155" s="11">
        <f t="shared" si="177"/>
        <v>240.3492</v>
      </c>
      <c r="BH155" s="11">
        <f t="shared" si="178"/>
        <v>380.77597408225063</v>
      </c>
      <c r="BI155" s="11">
        <f t="shared" si="179"/>
        <v>309.30600754716988</v>
      </c>
      <c r="BJ155" s="236">
        <f t="shared" si="170"/>
        <v>1.2478354001329535</v>
      </c>
      <c r="BK155" s="236">
        <f t="shared" si="171"/>
        <v>1.2869025881807383</v>
      </c>
      <c r="BL155" s="225">
        <f>$BL$9*$BL$406</f>
        <v>587950</v>
      </c>
      <c r="BM155" s="221"/>
      <c r="BN155" s="221"/>
      <c r="BO155" s="221">
        <f t="shared" si="172"/>
        <v>587950</v>
      </c>
      <c r="BP155" s="221">
        <f t="shared" si="180"/>
        <v>380775.97408225061</v>
      </c>
      <c r="BQ155" s="232">
        <f t="shared" si="173"/>
        <v>207174.02591774939</v>
      </c>
    </row>
    <row r="156" spans="1:69" ht="78">
      <c r="A156" s="704"/>
      <c r="B156" s="15" t="s">
        <v>155</v>
      </c>
      <c r="C156" s="99" t="s">
        <v>724</v>
      </c>
      <c r="D156" s="207">
        <v>183</v>
      </c>
      <c r="E156" s="113" t="s">
        <v>15</v>
      </c>
      <c r="F156" s="124">
        <v>1</v>
      </c>
      <c r="G156" s="124"/>
      <c r="H156" s="124"/>
      <c r="I156" s="156">
        <v>0.5</v>
      </c>
      <c r="J156" s="123"/>
      <c r="K156" s="123"/>
      <c r="L156" s="123"/>
      <c r="M156" s="123"/>
      <c r="N156" s="123"/>
      <c r="O156" s="123"/>
      <c r="P156" s="123"/>
      <c r="Q156" s="123"/>
      <c r="R156" s="198">
        <f t="shared" si="154"/>
        <v>1</v>
      </c>
      <c r="S156" s="198">
        <f t="shared" si="155"/>
        <v>0</v>
      </c>
      <c r="T156" s="198">
        <f t="shared" si="156"/>
        <v>0</v>
      </c>
      <c r="U156" s="198">
        <f t="shared" si="157"/>
        <v>0.5</v>
      </c>
      <c r="V156" s="198">
        <f t="shared" si="158"/>
        <v>1.5</v>
      </c>
      <c r="W156" s="54">
        <v>1</v>
      </c>
      <c r="X156" s="54"/>
      <c r="Y156" s="54"/>
      <c r="Z156" s="54">
        <v>0.5</v>
      </c>
      <c r="AA156" s="54"/>
      <c r="AB156" s="54"/>
      <c r="AC156" s="49">
        <f t="shared" si="168"/>
        <v>0</v>
      </c>
      <c r="AD156" s="149">
        <v>0.25</v>
      </c>
      <c r="AE156" s="56"/>
      <c r="AF156" s="56"/>
      <c r="AG156" s="56">
        <v>0.5</v>
      </c>
      <c r="AH156" s="204">
        <f t="shared" si="169"/>
        <v>0.75</v>
      </c>
      <c r="AI156" s="72"/>
      <c r="AJ156" s="72"/>
      <c r="AK156" s="72"/>
      <c r="AL156" s="72">
        <v>1</v>
      </c>
      <c r="AM156" s="56" t="s">
        <v>430</v>
      </c>
      <c r="AN156" s="56"/>
      <c r="AO156" s="56"/>
      <c r="AP156" s="54">
        <f t="shared" si="181"/>
        <v>360.55279999999999</v>
      </c>
      <c r="AQ156" s="54">
        <v>117.7</v>
      </c>
      <c r="AR156" s="54">
        <v>98.7</v>
      </c>
      <c r="AS156" s="54">
        <f t="shared" si="182"/>
        <v>65.352800000000002</v>
      </c>
      <c r="AT156" s="54">
        <f t="shared" si="183"/>
        <v>55.2</v>
      </c>
      <c r="AU156" s="54">
        <v>5</v>
      </c>
      <c r="AV156" s="54">
        <v>30.2</v>
      </c>
      <c r="AW156" s="54"/>
      <c r="AX156" s="54">
        <v>20</v>
      </c>
      <c r="AY156" s="54"/>
      <c r="AZ156" s="54">
        <f t="shared" si="184"/>
        <v>23.6</v>
      </c>
      <c r="BA156" s="54">
        <v>1.6</v>
      </c>
      <c r="BB156" s="54"/>
      <c r="BC156" s="54">
        <v>22</v>
      </c>
      <c r="BD156" s="41"/>
      <c r="BF156" s="11">
        <f t="shared" si="176"/>
        <v>360.55279999999999</v>
      </c>
      <c r="BG156" s="11">
        <f t="shared" si="177"/>
        <v>281.75279999999998</v>
      </c>
      <c r="BH156" s="11">
        <f t="shared" si="178"/>
        <v>449.91054745705674</v>
      </c>
      <c r="BI156" s="11">
        <f t="shared" si="179"/>
        <v>362.58840754716988</v>
      </c>
      <c r="BJ156" s="236">
        <f t="shared" si="170"/>
        <v>1.2478354001329535</v>
      </c>
      <c r="BK156" s="236">
        <f t="shared" si="171"/>
        <v>1.2869025881807383</v>
      </c>
      <c r="BL156" s="225">
        <f>$BL$9*$BL$406</f>
        <v>587950</v>
      </c>
      <c r="BM156" s="221"/>
      <c r="BN156" s="221"/>
      <c r="BO156" s="221">
        <f t="shared" si="172"/>
        <v>587950</v>
      </c>
      <c r="BP156" s="221">
        <f t="shared" si="180"/>
        <v>449910.54745705676</v>
      </c>
      <c r="BQ156" s="232">
        <f t="shared" si="173"/>
        <v>138039.45254294324</v>
      </c>
    </row>
    <row r="157" spans="1:69" ht="78">
      <c r="A157" s="704"/>
      <c r="B157" s="113" t="s">
        <v>156</v>
      </c>
      <c r="C157" s="99" t="s">
        <v>851</v>
      </c>
      <c r="D157" s="207">
        <v>130</v>
      </c>
      <c r="E157" s="113" t="s">
        <v>15</v>
      </c>
      <c r="F157" s="124">
        <v>1</v>
      </c>
      <c r="G157" s="124"/>
      <c r="H157" s="124"/>
      <c r="I157" s="156">
        <v>0.5</v>
      </c>
      <c r="J157" s="123"/>
      <c r="K157" s="123"/>
      <c r="L157" s="123"/>
      <c r="M157" s="123"/>
      <c r="N157" s="123"/>
      <c r="O157" s="123"/>
      <c r="P157" s="123"/>
      <c r="Q157" s="123"/>
      <c r="R157" s="198">
        <f t="shared" si="154"/>
        <v>1</v>
      </c>
      <c r="S157" s="198">
        <f t="shared" si="155"/>
        <v>0</v>
      </c>
      <c r="T157" s="198">
        <f t="shared" si="156"/>
        <v>0</v>
      </c>
      <c r="U157" s="198">
        <f t="shared" si="157"/>
        <v>0.5</v>
      </c>
      <c r="V157" s="198">
        <f t="shared" si="158"/>
        <v>1.5</v>
      </c>
      <c r="W157" s="54">
        <v>1</v>
      </c>
      <c r="X157" s="54"/>
      <c r="Y157" s="54"/>
      <c r="Z157" s="54">
        <v>0.5</v>
      </c>
      <c r="AA157" s="54"/>
      <c r="AB157" s="54"/>
      <c r="AC157" s="49">
        <f t="shared" si="168"/>
        <v>0</v>
      </c>
      <c r="AD157" s="51">
        <v>1</v>
      </c>
      <c r="AE157" s="56"/>
      <c r="AF157" s="56"/>
      <c r="AG157" s="56">
        <v>0.5</v>
      </c>
      <c r="AH157" s="218">
        <f t="shared" si="169"/>
        <v>0</v>
      </c>
      <c r="AI157" s="72">
        <v>1</v>
      </c>
      <c r="AJ157" s="72"/>
      <c r="AK157" s="72"/>
      <c r="AL157" s="72"/>
      <c r="AM157" s="56" t="s">
        <v>429</v>
      </c>
      <c r="AN157" s="56"/>
      <c r="AO157" s="56"/>
      <c r="AP157" s="54">
        <f t="shared" si="181"/>
        <v>545.57079999999996</v>
      </c>
      <c r="AQ157" s="54">
        <v>375.4</v>
      </c>
      <c r="AR157" s="54"/>
      <c r="AS157" s="54">
        <f t="shared" si="182"/>
        <v>113.37079999999999</v>
      </c>
      <c r="AT157" s="54">
        <f t="shared" si="183"/>
        <v>33.200000000000003</v>
      </c>
      <c r="AU157" s="54">
        <v>7</v>
      </c>
      <c r="AV157" s="54">
        <v>11.2</v>
      </c>
      <c r="AW157" s="54"/>
      <c r="AX157" s="54">
        <v>15</v>
      </c>
      <c r="AY157" s="54"/>
      <c r="AZ157" s="54">
        <f t="shared" si="184"/>
        <v>23.6</v>
      </c>
      <c r="BA157" s="54">
        <v>1.6</v>
      </c>
      <c r="BB157" s="54"/>
      <c r="BC157" s="54">
        <v>22</v>
      </c>
      <c r="BD157" s="41"/>
      <c r="BF157" s="11">
        <f t="shared" si="176"/>
        <v>545.57079999999996</v>
      </c>
      <c r="BG157" s="11">
        <f t="shared" si="177"/>
        <v>488.77079999999995</v>
      </c>
      <c r="BH157" s="11">
        <f t="shared" si="178"/>
        <v>680.78255751885547</v>
      </c>
      <c r="BI157" s="11">
        <f t="shared" si="179"/>
        <v>629.00040754716986</v>
      </c>
      <c r="BJ157" s="236">
        <f t="shared" si="170"/>
        <v>1.2478354001329535</v>
      </c>
      <c r="BK157" s="236">
        <f t="shared" si="171"/>
        <v>1.2869025881807381</v>
      </c>
      <c r="BL157" s="220">
        <f>$BL$9*$BL$407</f>
        <v>705540</v>
      </c>
      <c r="BM157" s="221"/>
      <c r="BN157" s="221"/>
      <c r="BO157" s="221">
        <f t="shared" si="172"/>
        <v>705540</v>
      </c>
      <c r="BP157" s="221">
        <f t="shared" si="180"/>
        <v>680782.55751885544</v>
      </c>
      <c r="BQ157" s="232">
        <f t="shared" si="173"/>
        <v>24757.442481144564</v>
      </c>
    </row>
    <row r="158" spans="1:69" ht="93.6">
      <c r="A158" s="704"/>
      <c r="B158" s="113" t="s">
        <v>157</v>
      </c>
      <c r="C158" s="99" t="s">
        <v>852</v>
      </c>
      <c r="D158" s="107">
        <v>312</v>
      </c>
      <c r="E158" s="113" t="s">
        <v>15</v>
      </c>
      <c r="F158" s="124">
        <v>1</v>
      </c>
      <c r="G158" s="124"/>
      <c r="H158" s="124"/>
      <c r="I158" s="156">
        <v>0.5</v>
      </c>
      <c r="J158" s="123"/>
      <c r="K158" s="123"/>
      <c r="L158" s="123"/>
      <c r="M158" s="123"/>
      <c r="N158" s="123"/>
      <c r="O158" s="123"/>
      <c r="P158" s="123"/>
      <c r="Q158" s="123"/>
      <c r="R158" s="198">
        <f t="shared" si="154"/>
        <v>1</v>
      </c>
      <c r="S158" s="198">
        <f t="shared" si="155"/>
        <v>0</v>
      </c>
      <c r="T158" s="198">
        <f t="shared" si="156"/>
        <v>0</v>
      </c>
      <c r="U158" s="198">
        <f t="shared" si="157"/>
        <v>0.5</v>
      </c>
      <c r="V158" s="198">
        <f t="shared" si="158"/>
        <v>1.5</v>
      </c>
      <c r="W158" s="54">
        <v>1</v>
      </c>
      <c r="X158" s="54"/>
      <c r="Y158" s="54"/>
      <c r="Z158" s="54">
        <v>0.5</v>
      </c>
      <c r="AA158" s="54"/>
      <c r="AB158" s="54"/>
      <c r="AC158" s="49">
        <f t="shared" si="168"/>
        <v>0</v>
      </c>
      <c r="AD158" s="51">
        <v>1</v>
      </c>
      <c r="AE158" s="56"/>
      <c r="AF158" s="56"/>
      <c r="AG158" s="56">
        <v>0.5</v>
      </c>
      <c r="AH158" s="218">
        <f t="shared" si="169"/>
        <v>0</v>
      </c>
      <c r="AI158" s="72">
        <v>1</v>
      </c>
      <c r="AJ158" s="72"/>
      <c r="AK158" s="72"/>
      <c r="AL158" s="72">
        <v>1</v>
      </c>
      <c r="AM158" s="56" t="s">
        <v>429</v>
      </c>
      <c r="AN158" s="56"/>
      <c r="AO158" s="56"/>
      <c r="AP158" s="54">
        <f t="shared" si="181"/>
        <v>596.83500000000004</v>
      </c>
      <c r="AQ158" s="54">
        <v>291.2</v>
      </c>
      <c r="AR158" s="54">
        <v>101.3</v>
      </c>
      <c r="AS158" s="54">
        <f t="shared" si="182"/>
        <v>118.535</v>
      </c>
      <c r="AT158" s="54">
        <f t="shared" si="183"/>
        <v>41.2</v>
      </c>
      <c r="AU158" s="54">
        <v>5</v>
      </c>
      <c r="AV158" s="54">
        <v>11.2</v>
      </c>
      <c r="AW158" s="54"/>
      <c r="AX158" s="54">
        <v>25</v>
      </c>
      <c r="AY158" s="54"/>
      <c r="AZ158" s="54">
        <f t="shared" si="184"/>
        <v>44.6</v>
      </c>
      <c r="BA158" s="54">
        <v>4.5999999999999996</v>
      </c>
      <c r="BB158" s="54"/>
      <c r="BC158" s="54">
        <v>40</v>
      </c>
      <c r="BD158" s="41"/>
      <c r="BF158" s="11">
        <f t="shared" si="176"/>
        <v>596.83500000000004</v>
      </c>
      <c r="BG158" s="11">
        <f t="shared" si="177"/>
        <v>511.03499999999997</v>
      </c>
      <c r="BH158" s="11">
        <f t="shared" si="178"/>
        <v>744.75184103835136</v>
      </c>
      <c r="BI158" s="11">
        <f t="shared" si="179"/>
        <v>657.65226415094355</v>
      </c>
      <c r="BJ158" s="236">
        <f t="shared" si="170"/>
        <v>1.2478354001329535</v>
      </c>
      <c r="BK158" s="236">
        <f t="shared" si="171"/>
        <v>1.2869025881807383</v>
      </c>
      <c r="BL158" s="220">
        <f>$BL$9*$BL$407</f>
        <v>705540</v>
      </c>
      <c r="BM158" s="221"/>
      <c r="BN158" s="221"/>
      <c r="BO158" s="221">
        <f t="shared" si="172"/>
        <v>705540</v>
      </c>
      <c r="BP158" s="221">
        <f t="shared" si="180"/>
        <v>744751.84103835141</v>
      </c>
      <c r="BQ158" s="232">
        <f t="shared" si="173"/>
        <v>-39211.841038351413</v>
      </c>
    </row>
    <row r="159" spans="1:69" ht="109.2">
      <c r="A159" s="704"/>
      <c r="B159" s="113" t="s">
        <v>158</v>
      </c>
      <c r="C159" s="99" t="s">
        <v>836</v>
      </c>
      <c r="D159" s="107">
        <v>446</v>
      </c>
      <c r="E159" s="113" t="s">
        <v>15</v>
      </c>
      <c r="F159" s="124">
        <v>1</v>
      </c>
      <c r="G159" s="124"/>
      <c r="H159" s="124"/>
      <c r="I159" s="156">
        <v>0.5</v>
      </c>
      <c r="J159" s="123"/>
      <c r="K159" s="123"/>
      <c r="L159" s="123"/>
      <c r="M159" s="123"/>
      <c r="N159" s="123"/>
      <c r="O159" s="123"/>
      <c r="P159" s="123"/>
      <c r="Q159" s="123"/>
      <c r="R159" s="198">
        <f t="shared" si="154"/>
        <v>1</v>
      </c>
      <c r="S159" s="198">
        <f t="shared" si="155"/>
        <v>0</v>
      </c>
      <c r="T159" s="198">
        <f t="shared" si="156"/>
        <v>0</v>
      </c>
      <c r="U159" s="198">
        <f t="shared" si="157"/>
        <v>0.5</v>
      </c>
      <c r="V159" s="198">
        <f t="shared" si="158"/>
        <v>1.5</v>
      </c>
      <c r="W159" s="54">
        <v>1</v>
      </c>
      <c r="X159" s="54"/>
      <c r="Y159" s="54"/>
      <c r="Z159" s="54">
        <v>0.5</v>
      </c>
      <c r="AA159" s="54"/>
      <c r="AB159" s="54"/>
      <c r="AC159" s="49">
        <f t="shared" si="168"/>
        <v>0</v>
      </c>
      <c r="AD159" s="149">
        <v>0.25</v>
      </c>
      <c r="AE159" s="56"/>
      <c r="AF159" s="56"/>
      <c r="AG159" s="56">
        <v>0.5</v>
      </c>
      <c r="AH159" s="204">
        <f t="shared" si="169"/>
        <v>0.75</v>
      </c>
      <c r="AI159" s="72"/>
      <c r="AJ159" s="72"/>
      <c r="AK159" s="72"/>
      <c r="AL159" s="72">
        <v>1</v>
      </c>
      <c r="AM159" s="56" t="s">
        <v>430</v>
      </c>
      <c r="AN159" s="56"/>
      <c r="AO159" s="56"/>
      <c r="AP159" s="54">
        <f t="shared" si="181"/>
        <v>307.94439999999997</v>
      </c>
      <c r="AQ159" s="54">
        <v>93.1</v>
      </c>
      <c r="AR159" s="54">
        <v>99.1</v>
      </c>
      <c r="AS159" s="54">
        <f t="shared" si="182"/>
        <v>58.044399999999996</v>
      </c>
      <c r="AT159" s="54">
        <f t="shared" si="183"/>
        <v>34.200000000000003</v>
      </c>
      <c r="AU159" s="54">
        <v>3</v>
      </c>
      <c r="AV159" s="54">
        <v>11.2</v>
      </c>
      <c r="AW159" s="54"/>
      <c r="AX159" s="54">
        <v>20</v>
      </c>
      <c r="AY159" s="54"/>
      <c r="AZ159" s="54">
        <f t="shared" si="184"/>
        <v>23.5</v>
      </c>
      <c r="BA159" s="54">
        <v>1.5</v>
      </c>
      <c r="BB159" s="54"/>
      <c r="BC159" s="54">
        <v>22</v>
      </c>
      <c r="BD159" s="41"/>
      <c r="BF159" s="11">
        <f t="shared" si="176"/>
        <v>307.94439999999997</v>
      </c>
      <c r="BG159" s="11">
        <f t="shared" si="177"/>
        <v>250.24439999999998</v>
      </c>
      <c r="BH159" s="11">
        <f t="shared" si="178"/>
        <v>384.26392359270227</v>
      </c>
      <c r="BI159" s="11">
        <f t="shared" si="179"/>
        <v>322.0401660377359</v>
      </c>
      <c r="BJ159" s="236">
        <f t="shared" si="170"/>
        <v>1.2478354001329535</v>
      </c>
      <c r="BK159" s="236">
        <f t="shared" si="171"/>
        <v>1.2869025881807381</v>
      </c>
      <c r="BL159" s="225">
        <f>$BL$9*$BL$406</f>
        <v>587950</v>
      </c>
      <c r="BM159" s="221"/>
      <c r="BN159" s="221"/>
      <c r="BO159" s="221">
        <f t="shared" si="172"/>
        <v>587950</v>
      </c>
      <c r="BP159" s="221">
        <f t="shared" si="180"/>
        <v>384263.92359270225</v>
      </c>
      <c r="BQ159" s="232">
        <f t="shared" si="173"/>
        <v>203686.07640729775</v>
      </c>
    </row>
    <row r="160" spans="1:69" ht="109.2">
      <c r="A160" s="704"/>
      <c r="B160" s="113" t="s">
        <v>159</v>
      </c>
      <c r="C160" s="99" t="s">
        <v>853</v>
      </c>
      <c r="D160" s="107">
        <v>1134</v>
      </c>
      <c r="E160" s="113" t="s">
        <v>95</v>
      </c>
      <c r="F160" s="123"/>
      <c r="G160" s="123"/>
      <c r="H160" s="123"/>
      <c r="I160" s="123"/>
      <c r="J160" s="131">
        <v>1</v>
      </c>
      <c r="K160" s="131">
        <v>1</v>
      </c>
      <c r="L160" s="131"/>
      <c r="M160" s="131">
        <v>1</v>
      </c>
      <c r="N160" s="123"/>
      <c r="O160" s="123"/>
      <c r="P160" s="123"/>
      <c r="Q160" s="123"/>
      <c r="R160" s="198">
        <f t="shared" si="154"/>
        <v>1</v>
      </c>
      <c r="S160" s="198">
        <f t="shared" si="155"/>
        <v>1</v>
      </c>
      <c r="T160" s="198">
        <f t="shared" si="156"/>
        <v>0</v>
      </c>
      <c r="U160" s="198">
        <f t="shared" si="157"/>
        <v>1</v>
      </c>
      <c r="V160" s="198">
        <f t="shared" si="158"/>
        <v>3</v>
      </c>
      <c r="W160" s="54">
        <v>1</v>
      </c>
      <c r="X160" s="54">
        <v>1</v>
      </c>
      <c r="Y160" s="54"/>
      <c r="Z160" s="148">
        <v>0.75</v>
      </c>
      <c r="AA160" s="54"/>
      <c r="AB160" s="54"/>
      <c r="AC160" s="49">
        <f t="shared" si="168"/>
        <v>0</v>
      </c>
      <c r="AD160" s="51">
        <v>1</v>
      </c>
      <c r="AE160" s="56">
        <v>1</v>
      </c>
      <c r="AF160" s="56"/>
      <c r="AG160" s="47">
        <v>0.75</v>
      </c>
      <c r="AH160" s="218">
        <f t="shared" si="169"/>
        <v>0</v>
      </c>
      <c r="AI160" s="72">
        <v>1</v>
      </c>
      <c r="AJ160" s="72">
        <v>1</v>
      </c>
      <c r="AK160" s="72"/>
      <c r="AL160" s="72">
        <v>1</v>
      </c>
      <c r="AM160" s="56" t="s">
        <v>429</v>
      </c>
      <c r="AN160" s="56" t="s">
        <v>429</v>
      </c>
      <c r="AO160" s="56"/>
      <c r="AP160" s="54">
        <f t="shared" si="181"/>
        <v>1056.7346</v>
      </c>
      <c r="AQ160" s="54">
        <v>581.29999999999995</v>
      </c>
      <c r="AR160" s="54">
        <v>141</v>
      </c>
      <c r="AS160" s="54">
        <f t="shared" si="182"/>
        <v>218.13459999999998</v>
      </c>
      <c r="AT160" s="54">
        <f t="shared" si="183"/>
        <v>85.8</v>
      </c>
      <c r="AU160" s="54">
        <v>9</v>
      </c>
      <c r="AV160" s="54">
        <v>56.8</v>
      </c>
      <c r="AW160" s="54"/>
      <c r="AX160" s="54">
        <v>20</v>
      </c>
      <c r="AY160" s="54"/>
      <c r="AZ160" s="54">
        <f t="shared" si="184"/>
        <v>30.5</v>
      </c>
      <c r="BA160" s="54">
        <v>6</v>
      </c>
      <c r="BB160" s="54"/>
      <c r="BC160" s="54">
        <v>24.5</v>
      </c>
      <c r="BD160" s="41"/>
      <c r="BF160" s="11">
        <f t="shared" si="176"/>
        <v>1056.7346</v>
      </c>
      <c r="BG160" s="11">
        <f t="shared" si="177"/>
        <v>940.43459999999993</v>
      </c>
      <c r="BH160" s="11">
        <f t="shared" si="178"/>
        <v>1318.6308424253366</v>
      </c>
      <c r="BI160" s="11">
        <f t="shared" si="179"/>
        <v>1210.2477207547172</v>
      </c>
      <c r="BJ160" s="236">
        <f t="shared" si="170"/>
        <v>1.2478354001329535</v>
      </c>
      <c r="BK160" s="236">
        <f t="shared" si="171"/>
        <v>1.2869025881807383</v>
      </c>
      <c r="BL160" s="221"/>
      <c r="BM160" s="220">
        <f>$BM$9*$BL$407</f>
        <v>1117740</v>
      </c>
      <c r="BN160" s="221"/>
      <c r="BO160" s="221">
        <f t="shared" si="172"/>
        <v>1117740</v>
      </c>
      <c r="BP160" s="221">
        <f t="shared" si="180"/>
        <v>1318630.8424253366</v>
      </c>
      <c r="BQ160" s="232">
        <f t="shared" si="173"/>
        <v>-200890.8424253366</v>
      </c>
    </row>
    <row r="161" spans="1:69" ht="62.4">
      <c r="A161" s="704"/>
      <c r="B161" s="113" t="s">
        <v>160</v>
      </c>
      <c r="C161" s="99" t="s">
        <v>835</v>
      </c>
      <c r="D161" s="107">
        <v>1661</v>
      </c>
      <c r="E161" s="113" t="s">
        <v>15</v>
      </c>
      <c r="F161" s="123"/>
      <c r="G161" s="123"/>
      <c r="H161" s="123"/>
      <c r="I161" s="123"/>
      <c r="J161" s="123"/>
      <c r="K161" s="123"/>
      <c r="L161" s="123"/>
      <c r="M161" s="123"/>
      <c r="N161" s="124">
        <v>1</v>
      </c>
      <c r="O161" s="124">
        <v>1.5</v>
      </c>
      <c r="P161" s="124"/>
      <c r="Q161" s="156">
        <v>1</v>
      </c>
      <c r="R161" s="198">
        <f t="shared" si="154"/>
        <v>1</v>
      </c>
      <c r="S161" s="198">
        <f t="shared" si="155"/>
        <v>1.5</v>
      </c>
      <c r="T161" s="198">
        <f t="shared" si="156"/>
        <v>0</v>
      </c>
      <c r="U161" s="198">
        <f t="shared" si="157"/>
        <v>1</v>
      </c>
      <c r="V161" s="198">
        <f t="shared" si="158"/>
        <v>3.5</v>
      </c>
      <c r="W161" s="54">
        <v>1</v>
      </c>
      <c r="X161" s="54"/>
      <c r="Y161" s="54"/>
      <c r="Z161" s="148">
        <v>0.75</v>
      </c>
      <c r="AA161" s="54"/>
      <c r="AB161" s="54"/>
      <c r="AC161" s="204">
        <f t="shared" si="168"/>
        <v>1.5</v>
      </c>
      <c r="AD161" s="51">
        <v>1</v>
      </c>
      <c r="AE161" s="56"/>
      <c r="AF161" s="56"/>
      <c r="AG161" s="47">
        <v>0.75</v>
      </c>
      <c r="AH161" s="204">
        <f t="shared" si="169"/>
        <v>1.5</v>
      </c>
      <c r="AI161" s="72">
        <v>1</v>
      </c>
      <c r="AJ161" s="72"/>
      <c r="AK161" s="72"/>
      <c r="AL161" s="72">
        <v>1</v>
      </c>
      <c r="AM161" s="56" t="s">
        <v>429</v>
      </c>
      <c r="AN161" s="56"/>
      <c r="AO161" s="56"/>
      <c r="AP161" s="54">
        <f t="shared" si="181"/>
        <v>1028.4788000000001</v>
      </c>
      <c r="AQ161" s="54">
        <v>540</v>
      </c>
      <c r="AR161" s="54">
        <v>139.4</v>
      </c>
      <c r="AS161" s="54">
        <f t="shared" si="182"/>
        <v>205.1788</v>
      </c>
      <c r="AT161" s="54">
        <f t="shared" si="183"/>
        <v>53.2</v>
      </c>
      <c r="AU161" s="54">
        <v>7</v>
      </c>
      <c r="AV161" s="54">
        <v>11.2</v>
      </c>
      <c r="AW161" s="54"/>
      <c r="AX161" s="54">
        <v>35</v>
      </c>
      <c r="AY161" s="54">
        <v>69.099999999999994</v>
      </c>
      <c r="AZ161" s="54">
        <f t="shared" si="184"/>
        <v>21.6</v>
      </c>
      <c r="BA161" s="54">
        <v>6</v>
      </c>
      <c r="BB161" s="54"/>
      <c r="BC161" s="54">
        <v>15.6</v>
      </c>
      <c r="BD161" s="41"/>
      <c r="BF161" s="11">
        <f t="shared" si="176"/>
        <v>1028.4788000000001</v>
      </c>
      <c r="BG161" s="11">
        <f t="shared" si="177"/>
        <v>884.5788</v>
      </c>
      <c r="BH161" s="11">
        <f t="shared" si="178"/>
        <v>1283.37225492626</v>
      </c>
      <c r="BI161" s="11">
        <f t="shared" si="179"/>
        <v>1138.3667471698116</v>
      </c>
      <c r="BJ161" s="236">
        <f t="shared" si="170"/>
        <v>1.2478354001329535</v>
      </c>
      <c r="BK161" s="236">
        <f t="shared" si="171"/>
        <v>1.2869025881807381</v>
      </c>
      <c r="BL161" s="27"/>
      <c r="BM161" s="27"/>
      <c r="BN161" s="221">
        <f>$BN$9*$BL$409</f>
        <v>1673520</v>
      </c>
      <c r="BO161" s="221">
        <f t="shared" si="172"/>
        <v>1673520</v>
      </c>
      <c r="BP161" s="221">
        <f t="shared" si="180"/>
        <v>1283372.2549262601</v>
      </c>
      <c r="BQ161" s="232">
        <f t="shared" si="173"/>
        <v>390147.7450737399</v>
      </c>
    </row>
    <row r="162" spans="1:69" ht="140.4">
      <c r="A162" s="704"/>
      <c r="B162" s="113" t="s">
        <v>161</v>
      </c>
      <c r="C162" s="99" t="s">
        <v>834</v>
      </c>
      <c r="D162" s="107">
        <v>1536</v>
      </c>
      <c r="E162" s="113" t="s">
        <v>15</v>
      </c>
      <c r="F162" s="123"/>
      <c r="G162" s="123"/>
      <c r="H162" s="123"/>
      <c r="I162" s="123"/>
      <c r="J162" s="123"/>
      <c r="K162" s="123"/>
      <c r="L162" s="123"/>
      <c r="M162" s="123"/>
      <c r="N162" s="124">
        <v>1</v>
      </c>
      <c r="O162" s="124">
        <v>1.5</v>
      </c>
      <c r="P162" s="124"/>
      <c r="Q162" s="156">
        <v>1</v>
      </c>
      <c r="R162" s="198">
        <f t="shared" si="154"/>
        <v>1</v>
      </c>
      <c r="S162" s="198">
        <f t="shared" si="155"/>
        <v>1.5</v>
      </c>
      <c r="T162" s="198">
        <f t="shared" si="156"/>
        <v>0</v>
      </c>
      <c r="U162" s="198">
        <f t="shared" si="157"/>
        <v>1</v>
      </c>
      <c r="V162" s="198">
        <f t="shared" si="158"/>
        <v>3.5</v>
      </c>
      <c r="W162" s="56">
        <v>1</v>
      </c>
      <c r="X162" s="56"/>
      <c r="Y162" s="56"/>
      <c r="Z162" s="47">
        <v>0.75</v>
      </c>
      <c r="AA162" s="56"/>
      <c r="AB162" s="56"/>
      <c r="AC162" s="204">
        <f t="shared" si="168"/>
        <v>1.5</v>
      </c>
      <c r="AD162" s="51">
        <v>1</v>
      </c>
      <c r="AE162" s="56"/>
      <c r="AF162" s="56"/>
      <c r="AG162" s="47">
        <v>0.75</v>
      </c>
      <c r="AH162" s="204">
        <f t="shared" si="169"/>
        <v>1.5</v>
      </c>
      <c r="AI162" s="72">
        <v>1</v>
      </c>
      <c r="AJ162" s="72"/>
      <c r="AK162" s="72"/>
      <c r="AL162" s="72">
        <v>1</v>
      </c>
      <c r="AM162" s="56" t="s">
        <v>429</v>
      </c>
      <c r="AN162" s="56"/>
      <c r="AO162" s="56"/>
      <c r="AP162" s="54">
        <f t="shared" si="181"/>
        <v>758.42359999999996</v>
      </c>
      <c r="AQ162" s="56">
        <v>361.3</v>
      </c>
      <c r="AR162" s="56">
        <v>130.5</v>
      </c>
      <c r="AS162" s="54">
        <f t="shared" si="182"/>
        <v>148.52359999999999</v>
      </c>
      <c r="AT162" s="54">
        <f t="shared" si="183"/>
        <v>83.6</v>
      </c>
      <c r="AU162" s="56">
        <v>7.2</v>
      </c>
      <c r="AV162" s="56">
        <v>56.4</v>
      </c>
      <c r="AW162" s="56"/>
      <c r="AX162" s="56">
        <v>20</v>
      </c>
      <c r="AY162" s="56"/>
      <c r="AZ162" s="54">
        <f t="shared" si="184"/>
        <v>34.5</v>
      </c>
      <c r="BA162" s="56">
        <v>6</v>
      </c>
      <c r="BB162" s="56"/>
      <c r="BC162" s="56">
        <v>28.5</v>
      </c>
      <c r="BD162" s="41"/>
      <c r="BF162" s="11">
        <f t="shared" si="176"/>
        <v>758.42359999999996</v>
      </c>
      <c r="BG162" s="11">
        <f t="shared" si="177"/>
        <v>640.32359999999994</v>
      </c>
      <c r="BH162" s="11">
        <f t="shared" si="178"/>
        <v>946.38781637627505</v>
      </c>
      <c r="BI162" s="11">
        <f t="shared" si="179"/>
        <v>824.03409811320762</v>
      </c>
      <c r="BJ162" s="236">
        <f t="shared" si="170"/>
        <v>1.2478354001329535</v>
      </c>
      <c r="BK162" s="236">
        <f t="shared" si="171"/>
        <v>1.2869025881807381</v>
      </c>
      <c r="BL162" s="27"/>
      <c r="BM162" s="27"/>
      <c r="BN162" s="221">
        <f>$BN$9*$BL$409</f>
        <v>1673520</v>
      </c>
      <c r="BO162" s="221">
        <f t="shared" si="172"/>
        <v>1673520</v>
      </c>
      <c r="BP162" s="221">
        <f t="shared" si="180"/>
        <v>946387.81637627503</v>
      </c>
      <c r="BQ162" s="232">
        <f t="shared" si="173"/>
        <v>727132.18362372497</v>
      </c>
    </row>
    <row r="163" spans="1:69" s="14" customFormat="1">
      <c r="A163" s="3">
        <v>19</v>
      </c>
      <c r="B163" s="12" t="s">
        <v>10</v>
      </c>
      <c r="C163" s="12"/>
      <c r="D163" s="3"/>
      <c r="E163" s="12"/>
      <c r="F163" s="12">
        <f>SUM(F144:F162)</f>
        <v>15</v>
      </c>
      <c r="G163" s="12">
        <f t="shared" ref="G163:BC163" si="185">SUM(G144:G162)</f>
        <v>0</v>
      </c>
      <c r="H163" s="12">
        <f t="shared" si="185"/>
        <v>0</v>
      </c>
      <c r="I163" s="12">
        <f t="shared" si="185"/>
        <v>7.5</v>
      </c>
      <c r="J163" s="12">
        <f t="shared" si="185"/>
        <v>2</v>
      </c>
      <c r="K163" s="12">
        <f t="shared" si="185"/>
        <v>2</v>
      </c>
      <c r="L163" s="12">
        <f t="shared" si="185"/>
        <v>0</v>
      </c>
      <c r="M163" s="12">
        <f t="shared" si="185"/>
        <v>2</v>
      </c>
      <c r="N163" s="12">
        <f t="shared" si="185"/>
        <v>2</v>
      </c>
      <c r="O163" s="12">
        <f t="shared" si="185"/>
        <v>3</v>
      </c>
      <c r="P163" s="12">
        <f t="shared" si="185"/>
        <v>0</v>
      </c>
      <c r="Q163" s="12">
        <f t="shared" si="185"/>
        <v>2</v>
      </c>
      <c r="R163" s="12">
        <f t="shared" si="185"/>
        <v>19</v>
      </c>
      <c r="S163" s="12">
        <f t="shared" si="185"/>
        <v>5</v>
      </c>
      <c r="T163" s="12">
        <f t="shared" si="185"/>
        <v>0</v>
      </c>
      <c r="U163" s="12">
        <f t="shared" si="185"/>
        <v>11.5</v>
      </c>
      <c r="V163" s="12">
        <f t="shared" si="185"/>
        <v>35.5</v>
      </c>
      <c r="W163" s="12">
        <f t="shared" si="185"/>
        <v>16.75</v>
      </c>
      <c r="X163" s="12">
        <f t="shared" si="185"/>
        <v>1.5</v>
      </c>
      <c r="Y163" s="12">
        <f t="shared" si="185"/>
        <v>0</v>
      </c>
      <c r="Z163" s="12">
        <f t="shared" si="185"/>
        <v>10.5</v>
      </c>
      <c r="AA163" s="12">
        <f t="shared" si="185"/>
        <v>0</v>
      </c>
      <c r="AB163" s="12">
        <f t="shared" si="185"/>
        <v>0</v>
      </c>
      <c r="AC163" s="204">
        <f t="shared" si="168"/>
        <v>5.75</v>
      </c>
      <c r="AD163" s="12">
        <f t="shared" si="185"/>
        <v>15.25</v>
      </c>
      <c r="AE163" s="12">
        <f t="shared" si="185"/>
        <v>1.5</v>
      </c>
      <c r="AF163" s="12">
        <f t="shared" si="185"/>
        <v>0</v>
      </c>
      <c r="AG163" s="12">
        <f t="shared" si="185"/>
        <v>10.5</v>
      </c>
      <c r="AH163" s="204">
        <f t="shared" si="169"/>
        <v>7.25</v>
      </c>
      <c r="AI163" s="12">
        <f t="shared" si="185"/>
        <v>14</v>
      </c>
      <c r="AJ163" s="12">
        <f t="shared" si="185"/>
        <v>1</v>
      </c>
      <c r="AK163" s="12">
        <f t="shared" si="185"/>
        <v>0</v>
      </c>
      <c r="AL163" s="12">
        <f t="shared" si="185"/>
        <v>17</v>
      </c>
      <c r="AM163" s="12">
        <f t="shared" si="185"/>
        <v>0</v>
      </c>
      <c r="AN163" s="12">
        <f t="shared" si="185"/>
        <v>0</v>
      </c>
      <c r="AO163" s="12">
        <f t="shared" si="185"/>
        <v>0</v>
      </c>
      <c r="AP163" s="12">
        <f t="shared" si="185"/>
        <v>12184.700000000003</v>
      </c>
      <c r="AQ163" s="12">
        <f t="shared" si="185"/>
        <v>6000</v>
      </c>
      <c r="AR163" s="12">
        <f t="shared" si="185"/>
        <v>1950</v>
      </c>
      <c r="AS163" s="12">
        <f t="shared" si="185"/>
        <v>2400.9000000000005</v>
      </c>
      <c r="AT163" s="12">
        <f t="shared" si="185"/>
        <v>971.20000000000027</v>
      </c>
      <c r="AU163" s="12">
        <f t="shared" si="185"/>
        <v>104.2</v>
      </c>
      <c r="AV163" s="12">
        <f t="shared" si="185"/>
        <v>366.99999999999989</v>
      </c>
      <c r="AW163" s="12">
        <f t="shared" si="185"/>
        <v>0</v>
      </c>
      <c r="AX163" s="12">
        <f t="shared" si="185"/>
        <v>500</v>
      </c>
      <c r="AY163" s="12">
        <f t="shared" si="185"/>
        <v>319.39999999999998</v>
      </c>
      <c r="AZ163" s="12">
        <f t="shared" si="185"/>
        <v>543.20000000000016</v>
      </c>
      <c r="BA163" s="12">
        <f t="shared" si="185"/>
        <v>70.400000000000006</v>
      </c>
      <c r="BB163" s="12">
        <f t="shared" si="185"/>
        <v>0</v>
      </c>
      <c r="BC163" s="12">
        <f t="shared" si="185"/>
        <v>472.80000000000007</v>
      </c>
      <c r="BD163" s="42"/>
      <c r="BF163" s="13">
        <f>SUM(BF144:BF162)</f>
        <v>12184.700000000003</v>
      </c>
      <c r="BG163" s="13">
        <f>SUM(BG144:BG162)</f>
        <v>10350.899999999998</v>
      </c>
      <c r="BH163" s="13">
        <f>'[1]Кромская ЦРБ'!$K$90</f>
        <v>15204.500000000002</v>
      </c>
      <c r="BI163" s="13">
        <f>'[1]Кромская ЦРБ'!$K$11</f>
        <v>13320.6</v>
      </c>
      <c r="BJ163" s="236">
        <f t="shared" si="170"/>
        <v>1.2478354001329535</v>
      </c>
      <c r="BK163" s="236">
        <f t="shared" si="171"/>
        <v>1.2869025881807381</v>
      </c>
      <c r="BL163" s="28">
        <f t="shared" ref="BL163:BQ163" si="186">SUM(BL144:BL162)</f>
        <v>9995150</v>
      </c>
      <c r="BM163" s="28">
        <f t="shared" si="186"/>
        <v>2049190</v>
      </c>
      <c r="BN163" s="28">
        <f t="shared" si="186"/>
        <v>3347040</v>
      </c>
      <c r="BO163" s="28">
        <f t="shared" si="186"/>
        <v>15391380</v>
      </c>
      <c r="BP163" s="28">
        <f t="shared" si="186"/>
        <v>15204499.999999998</v>
      </c>
      <c r="BQ163" s="233">
        <f t="shared" si="186"/>
        <v>186880.00000000105</v>
      </c>
    </row>
    <row r="164" spans="1:69">
      <c r="A164" s="719" t="s">
        <v>162</v>
      </c>
      <c r="B164" s="21" t="s">
        <v>163</v>
      </c>
      <c r="C164" s="21" t="s">
        <v>833</v>
      </c>
      <c r="D164" s="119">
        <v>912</v>
      </c>
      <c r="E164" s="113" t="s">
        <v>15</v>
      </c>
      <c r="F164" s="123"/>
      <c r="G164" s="123"/>
      <c r="H164" s="123"/>
      <c r="I164" s="123"/>
      <c r="J164" s="131">
        <v>1</v>
      </c>
      <c r="K164" s="131">
        <v>1</v>
      </c>
      <c r="L164" s="131"/>
      <c r="M164" s="131">
        <v>1</v>
      </c>
      <c r="N164" s="123"/>
      <c r="O164" s="123"/>
      <c r="P164" s="123"/>
      <c r="Q164" s="123"/>
      <c r="R164" s="198">
        <f t="shared" si="154"/>
        <v>1</v>
      </c>
      <c r="S164" s="198">
        <f t="shared" si="155"/>
        <v>1</v>
      </c>
      <c r="T164" s="198">
        <f t="shared" si="156"/>
        <v>0</v>
      </c>
      <c r="U164" s="198">
        <f t="shared" si="157"/>
        <v>1</v>
      </c>
      <c r="V164" s="198">
        <f t="shared" si="158"/>
        <v>3</v>
      </c>
      <c r="W164" s="150">
        <v>1</v>
      </c>
      <c r="X164" s="150">
        <v>1</v>
      </c>
      <c r="Y164" s="150"/>
      <c r="Z164" s="150">
        <v>0.5</v>
      </c>
      <c r="AA164" s="150"/>
      <c r="AB164" s="150"/>
      <c r="AC164" s="49">
        <f t="shared" si="168"/>
        <v>0</v>
      </c>
      <c r="AD164" s="151">
        <v>2</v>
      </c>
      <c r="AE164" s="150"/>
      <c r="AF164" s="150"/>
      <c r="AG164" s="150">
        <v>0.5</v>
      </c>
      <c r="AH164" s="218">
        <f t="shared" si="169"/>
        <v>0</v>
      </c>
      <c r="AI164" s="35">
        <v>1</v>
      </c>
      <c r="AJ164" s="35">
        <v>1</v>
      </c>
      <c r="AK164" s="35"/>
      <c r="AL164" s="35">
        <v>1</v>
      </c>
      <c r="AM164" s="35" t="s">
        <v>429</v>
      </c>
      <c r="AN164" s="35" t="s">
        <v>429</v>
      </c>
      <c r="AO164" s="35"/>
      <c r="AP164" s="150">
        <v>999.0809999999999</v>
      </c>
      <c r="AQ164" s="150">
        <v>635.9</v>
      </c>
      <c r="AR164" s="150">
        <v>91.6</v>
      </c>
      <c r="AS164" s="150">
        <v>219.70499999999998</v>
      </c>
      <c r="AT164" s="150">
        <v>44.6</v>
      </c>
      <c r="AU164" s="150"/>
      <c r="AV164" s="150">
        <v>31.2</v>
      </c>
      <c r="AW164" s="150"/>
      <c r="AX164" s="150">
        <v>13.4</v>
      </c>
      <c r="AY164" s="150"/>
      <c r="AZ164" s="150">
        <v>7.2759999999999998</v>
      </c>
      <c r="BA164" s="150">
        <v>4.0759999999999996</v>
      </c>
      <c r="BB164" s="150"/>
      <c r="BC164" s="150">
        <v>3.2</v>
      </c>
      <c r="BD164" s="41"/>
      <c r="BF164" s="11">
        <f t="shared" ref="BF164:BF203" si="187">AP164</f>
        <v>999.0809999999999</v>
      </c>
      <c r="BG164" s="11">
        <f t="shared" ref="BG164:BG203" si="188">AQ164+AR164+AS164</f>
        <v>947.20499999999993</v>
      </c>
      <c r="BH164" s="11">
        <f t="shared" ref="BH164:BH203" si="189">$BH$204*(BF164/$BF$204)</f>
        <v>1084.0998739679628</v>
      </c>
      <c r="BI164" s="11">
        <f t="shared" ref="BI164:BI203" si="190">$BI$204*(BG164/$BG$204)</f>
        <v>1092.3594252983728</v>
      </c>
      <c r="BJ164" s="236">
        <f t="shared" si="170"/>
        <v>1.0850970781828129</v>
      </c>
      <c r="BK164" s="236">
        <f t="shared" si="171"/>
        <v>1.1532449947987742</v>
      </c>
      <c r="BL164" s="221"/>
      <c r="BM164" s="220">
        <f>$BM$9*$BL$407</f>
        <v>1117740</v>
      </c>
      <c r="BN164" s="221"/>
      <c r="BO164" s="221">
        <f t="shared" si="172"/>
        <v>1117740</v>
      </c>
      <c r="BP164" s="221">
        <f t="shared" ref="BP164:BP203" si="191">BH164*1000</f>
        <v>1084099.8739679628</v>
      </c>
      <c r="BQ164" s="232">
        <f t="shared" si="173"/>
        <v>33640.126032037195</v>
      </c>
    </row>
    <row r="165" spans="1:69" ht="46.8">
      <c r="A165" s="719"/>
      <c r="B165" s="21" t="s">
        <v>164</v>
      </c>
      <c r="C165" s="21" t="s">
        <v>875</v>
      </c>
      <c r="D165" s="208">
        <v>194</v>
      </c>
      <c r="E165" s="113" t="s">
        <v>15</v>
      </c>
      <c r="F165" s="124">
        <v>1</v>
      </c>
      <c r="G165" s="124"/>
      <c r="H165" s="124"/>
      <c r="I165" s="156">
        <v>0.5</v>
      </c>
      <c r="J165" s="123"/>
      <c r="K165" s="123"/>
      <c r="L165" s="123"/>
      <c r="M165" s="123"/>
      <c r="N165" s="123"/>
      <c r="O165" s="123"/>
      <c r="P165" s="123"/>
      <c r="Q165" s="123"/>
      <c r="R165" s="198">
        <f t="shared" si="154"/>
        <v>1</v>
      </c>
      <c r="S165" s="198">
        <f t="shared" si="155"/>
        <v>0</v>
      </c>
      <c r="T165" s="198">
        <f t="shared" si="156"/>
        <v>0</v>
      </c>
      <c r="U165" s="198">
        <f t="shared" si="157"/>
        <v>0.5</v>
      </c>
      <c r="V165" s="198">
        <f t="shared" si="158"/>
        <v>1.5</v>
      </c>
      <c r="W165" s="150">
        <v>1</v>
      </c>
      <c r="X165" s="150"/>
      <c r="Y165" s="150"/>
      <c r="Z165" s="150">
        <v>0.25</v>
      </c>
      <c r="AA165" s="150"/>
      <c r="AB165" s="150"/>
      <c r="AC165" s="49">
        <f t="shared" si="168"/>
        <v>0</v>
      </c>
      <c r="AD165" s="152">
        <v>1</v>
      </c>
      <c r="AE165" s="150"/>
      <c r="AF165" s="150"/>
      <c r="AG165" s="150">
        <v>0.25</v>
      </c>
      <c r="AH165" s="218">
        <f t="shared" si="169"/>
        <v>0</v>
      </c>
      <c r="AI165" s="35">
        <v>1</v>
      </c>
      <c r="AJ165" s="35"/>
      <c r="AK165" s="35"/>
      <c r="AL165" s="35"/>
      <c r="AM165" s="35" t="s">
        <v>429</v>
      </c>
      <c r="AN165" s="35"/>
      <c r="AO165" s="35"/>
      <c r="AP165" s="150">
        <v>606.51959999999997</v>
      </c>
      <c r="AQ165" s="150">
        <v>352.6</v>
      </c>
      <c r="AR165" s="150">
        <v>20.8</v>
      </c>
      <c r="AS165" s="150">
        <v>112.7668</v>
      </c>
      <c r="AT165" s="150">
        <v>117.5</v>
      </c>
      <c r="AU165" s="150"/>
      <c r="AV165" s="150">
        <v>102.7</v>
      </c>
      <c r="AW165" s="150"/>
      <c r="AX165" s="150">
        <v>14.8</v>
      </c>
      <c r="AY165" s="150"/>
      <c r="AZ165" s="150">
        <v>2.8527999999999998</v>
      </c>
      <c r="BA165" s="150">
        <v>0.55279999999999996</v>
      </c>
      <c r="BB165" s="150"/>
      <c r="BC165" s="150">
        <v>2.2999999999999998</v>
      </c>
      <c r="BD165" s="41"/>
      <c r="BF165" s="11">
        <f t="shared" si="187"/>
        <v>606.51959999999997</v>
      </c>
      <c r="BG165" s="11">
        <f t="shared" si="188"/>
        <v>486.16680000000002</v>
      </c>
      <c r="BH165" s="11">
        <f t="shared" si="189"/>
        <v>658.13264582060845</v>
      </c>
      <c r="BI165" s="11">
        <f t="shared" si="190"/>
        <v>560.6694287373366</v>
      </c>
      <c r="BJ165" s="236">
        <f t="shared" si="170"/>
        <v>1.0850970781828131</v>
      </c>
      <c r="BK165" s="236">
        <f t="shared" si="171"/>
        <v>1.153244994798774</v>
      </c>
      <c r="BL165" s="220">
        <f>$BL$9*$BL$407</f>
        <v>705540</v>
      </c>
      <c r="BM165" s="221"/>
      <c r="BN165" s="221"/>
      <c r="BO165" s="221">
        <f t="shared" si="172"/>
        <v>705540</v>
      </c>
      <c r="BP165" s="221">
        <f t="shared" si="191"/>
        <v>658132.64582060848</v>
      </c>
      <c r="BQ165" s="232">
        <f t="shared" si="173"/>
        <v>47407.354179391521</v>
      </c>
    </row>
    <row r="166" spans="1:69">
      <c r="A166" s="719"/>
      <c r="B166" s="21" t="s">
        <v>165</v>
      </c>
      <c r="C166" s="21" t="s">
        <v>662</v>
      </c>
      <c r="D166" s="119">
        <v>916</v>
      </c>
      <c r="E166" s="113" t="s">
        <v>15</v>
      </c>
      <c r="F166" s="123"/>
      <c r="G166" s="123"/>
      <c r="H166" s="123"/>
      <c r="I166" s="123"/>
      <c r="J166" s="131">
        <v>1</v>
      </c>
      <c r="K166" s="131">
        <v>1</v>
      </c>
      <c r="L166" s="131"/>
      <c r="M166" s="131">
        <v>1</v>
      </c>
      <c r="N166" s="123"/>
      <c r="O166" s="123"/>
      <c r="P166" s="123"/>
      <c r="Q166" s="123"/>
      <c r="R166" s="198">
        <f t="shared" si="154"/>
        <v>1</v>
      </c>
      <c r="S166" s="198">
        <f t="shared" si="155"/>
        <v>1</v>
      </c>
      <c r="T166" s="198">
        <f t="shared" si="156"/>
        <v>0</v>
      </c>
      <c r="U166" s="198">
        <f t="shared" si="157"/>
        <v>1</v>
      </c>
      <c r="V166" s="198">
        <f t="shared" si="158"/>
        <v>3</v>
      </c>
      <c r="W166" s="150">
        <v>1</v>
      </c>
      <c r="X166" s="150">
        <v>1</v>
      </c>
      <c r="Y166" s="150"/>
      <c r="Z166" s="150">
        <v>0.5</v>
      </c>
      <c r="AA166" s="150"/>
      <c r="AB166" s="150"/>
      <c r="AC166" s="49">
        <f t="shared" si="168"/>
        <v>0</v>
      </c>
      <c r="AD166" s="151">
        <v>2</v>
      </c>
      <c r="AE166" s="150"/>
      <c r="AF166" s="150"/>
      <c r="AG166" s="150">
        <v>0.5</v>
      </c>
      <c r="AH166" s="218">
        <f t="shared" si="169"/>
        <v>0</v>
      </c>
      <c r="AI166" s="35">
        <v>1</v>
      </c>
      <c r="AJ166" s="35">
        <v>1</v>
      </c>
      <c r="AK166" s="35"/>
      <c r="AL166" s="35"/>
      <c r="AM166" s="35" t="s">
        <v>429</v>
      </c>
      <c r="AN166" s="35" t="s">
        <v>429</v>
      </c>
      <c r="AO166" s="35"/>
      <c r="AP166" s="150">
        <v>909.85840000000007</v>
      </c>
      <c r="AQ166" s="150">
        <v>493.7</v>
      </c>
      <c r="AR166" s="150">
        <v>25</v>
      </c>
      <c r="AS166" s="150">
        <v>156.6474</v>
      </c>
      <c r="AT166" s="150">
        <v>201.29999999999998</v>
      </c>
      <c r="AU166" s="150"/>
      <c r="AV166" s="150">
        <v>160.19999999999999</v>
      </c>
      <c r="AW166" s="150"/>
      <c r="AX166" s="150">
        <v>41.1</v>
      </c>
      <c r="AY166" s="150"/>
      <c r="AZ166" s="150">
        <v>33.210999999999999</v>
      </c>
      <c r="BA166" s="150">
        <v>29.710999999999999</v>
      </c>
      <c r="BB166" s="150"/>
      <c r="BC166" s="150">
        <v>3.5</v>
      </c>
      <c r="BD166" s="41"/>
      <c r="BF166" s="11">
        <f t="shared" si="187"/>
        <v>909.85840000000007</v>
      </c>
      <c r="BG166" s="11">
        <f t="shared" si="188"/>
        <v>675.34740000000011</v>
      </c>
      <c r="BH166" s="11">
        <f t="shared" si="189"/>
        <v>987.28469140008929</v>
      </c>
      <c r="BI166" s="11">
        <f t="shared" si="190"/>
        <v>778.84100880036567</v>
      </c>
      <c r="BJ166" s="236">
        <f t="shared" si="170"/>
        <v>1.0850970781828131</v>
      </c>
      <c r="BK166" s="236">
        <f t="shared" si="171"/>
        <v>1.153244994798774</v>
      </c>
      <c r="BL166" s="221"/>
      <c r="BM166" s="220">
        <f>$BM$9*$BL$407</f>
        <v>1117740</v>
      </c>
      <c r="BN166" s="221"/>
      <c r="BO166" s="221">
        <f t="shared" si="172"/>
        <v>1117740</v>
      </c>
      <c r="BP166" s="221">
        <f t="shared" si="191"/>
        <v>987284.6914000893</v>
      </c>
      <c r="BQ166" s="232">
        <f t="shared" si="173"/>
        <v>130455.3085999107</v>
      </c>
    </row>
    <row r="167" spans="1:69">
      <c r="A167" s="719"/>
      <c r="B167" s="21" t="s">
        <v>166</v>
      </c>
      <c r="C167" s="21" t="s">
        <v>876</v>
      </c>
      <c r="D167" s="208">
        <v>242</v>
      </c>
      <c r="E167" s="113" t="s">
        <v>15</v>
      </c>
      <c r="F167" s="124">
        <v>1</v>
      </c>
      <c r="G167" s="124"/>
      <c r="H167" s="124"/>
      <c r="I167" s="156">
        <v>0.5</v>
      </c>
      <c r="J167" s="123"/>
      <c r="K167" s="123"/>
      <c r="L167" s="123"/>
      <c r="M167" s="123"/>
      <c r="N167" s="123"/>
      <c r="O167" s="123"/>
      <c r="P167" s="123"/>
      <c r="Q167" s="123"/>
      <c r="R167" s="198">
        <f t="shared" si="154"/>
        <v>1</v>
      </c>
      <c r="S167" s="198">
        <f t="shared" si="155"/>
        <v>0</v>
      </c>
      <c r="T167" s="198">
        <f t="shared" si="156"/>
        <v>0</v>
      </c>
      <c r="U167" s="198">
        <f t="shared" si="157"/>
        <v>0.5</v>
      </c>
      <c r="V167" s="198">
        <f t="shared" si="158"/>
        <v>1.5</v>
      </c>
      <c r="W167" s="150">
        <v>1</v>
      </c>
      <c r="X167" s="150"/>
      <c r="Y167" s="150"/>
      <c r="Z167" s="150">
        <v>0.25</v>
      </c>
      <c r="AA167" s="150"/>
      <c r="AB167" s="150"/>
      <c r="AC167" s="49">
        <f t="shared" si="168"/>
        <v>0</v>
      </c>
      <c r="AD167" s="152">
        <v>1</v>
      </c>
      <c r="AE167" s="150"/>
      <c r="AF167" s="150"/>
      <c r="AG167" s="150">
        <v>0.25</v>
      </c>
      <c r="AH167" s="218">
        <f t="shared" si="169"/>
        <v>0</v>
      </c>
      <c r="AI167" s="35">
        <v>1</v>
      </c>
      <c r="AJ167" s="35"/>
      <c r="AK167" s="35"/>
      <c r="AL167" s="35"/>
      <c r="AM167" s="35" t="s">
        <v>429</v>
      </c>
      <c r="AN167" s="35"/>
      <c r="AO167" s="35"/>
      <c r="AP167" s="150">
        <v>692.5222</v>
      </c>
      <c r="AQ167" s="150">
        <v>335.1</v>
      </c>
      <c r="AR167" s="150">
        <v>22.5</v>
      </c>
      <c r="AS167" s="150">
        <v>107.9952</v>
      </c>
      <c r="AT167" s="150">
        <v>223.8</v>
      </c>
      <c r="AU167" s="150">
        <v>8</v>
      </c>
      <c r="AV167" s="150">
        <v>202.5</v>
      </c>
      <c r="AW167" s="150"/>
      <c r="AX167" s="150">
        <v>13.3</v>
      </c>
      <c r="AY167" s="150"/>
      <c r="AZ167" s="150">
        <v>3.1270000000000002</v>
      </c>
      <c r="BA167" s="150">
        <v>0.92700000000000005</v>
      </c>
      <c r="BB167" s="150"/>
      <c r="BC167" s="150">
        <v>2.2000000000000002</v>
      </c>
      <c r="BD167" s="41"/>
      <c r="BF167" s="11">
        <f t="shared" si="187"/>
        <v>692.5222</v>
      </c>
      <c r="BG167" s="11">
        <f t="shared" si="188"/>
        <v>465.59520000000003</v>
      </c>
      <c r="BH167" s="11">
        <f t="shared" si="189"/>
        <v>751.45381579673369</v>
      </c>
      <c r="BI167" s="11">
        <f t="shared" si="190"/>
        <v>536.94533400233422</v>
      </c>
      <c r="BJ167" s="236">
        <f t="shared" si="170"/>
        <v>1.0850970781828131</v>
      </c>
      <c r="BK167" s="236">
        <f t="shared" si="171"/>
        <v>1.1532449947987742</v>
      </c>
      <c r="BL167" s="220">
        <f>$BL$9*$BL$407</f>
        <v>705540</v>
      </c>
      <c r="BM167" s="221"/>
      <c r="BN167" s="221"/>
      <c r="BO167" s="221">
        <f t="shared" si="172"/>
        <v>705540</v>
      </c>
      <c r="BP167" s="221">
        <f t="shared" si="191"/>
        <v>751453.81579673372</v>
      </c>
      <c r="BQ167" s="232">
        <f t="shared" si="173"/>
        <v>-45913.815796733717</v>
      </c>
    </row>
    <row r="168" spans="1:69">
      <c r="A168" s="719"/>
      <c r="B168" s="21" t="s">
        <v>167</v>
      </c>
      <c r="C168" s="21" t="s">
        <v>664</v>
      </c>
      <c r="D168" s="119">
        <v>421</v>
      </c>
      <c r="E168" s="113" t="s">
        <v>15</v>
      </c>
      <c r="F168" s="124">
        <v>1</v>
      </c>
      <c r="G168" s="124"/>
      <c r="H168" s="124"/>
      <c r="I168" s="156">
        <v>0.5</v>
      </c>
      <c r="J168" s="123"/>
      <c r="K168" s="123"/>
      <c r="L168" s="123"/>
      <c r="M168" s="123"/>
      <c r="N168" s="123"/>
      <c r="O168" s="123"/>
      <c r="P168" s="123"/>
      <c r="Q168" s="123"/>
      <c r="R168" s="198">
        <f t="shared" si="154"/>
        <v>1</v>
      </c>
      <c r="S168" s="198">
        <f t="shared" si="155"/>
        <v>0</v>
      </c>
      <c r="T168" s="198">
        <f t="shared" si="156"/>
        <v>0</v>
      </c>
      <c r="U168" s="198">
        <f t="shared" si="157"/>
        <v>0.5</v>
      </c>
      <c r="V168" s="198">
        <f t="shared" si="158"/>
        <v>1.5</v>
      </c>
      <c r="W168" s="150">
        <v>1</v>
      </c>
      <c r="X168" s="150"/>
      <c r="Y168" s="150"/>
      <c r="Z168" s="150">
        <v>0.25</v>
      </c>
      <c r="AA168" s="150"/>
      <c r="AB168" s="150"/>
      <c r="AC168" s="49">
        <f t="shared" si="168"/>
        <v>0</v>
      </c>
      <c r="AD168" s="152">
        <v>1</v>
      </c>
      <c r="AE168" s="150"/>
      <c r="AF168" s="150"/>
      <c r="AG168" s="150">
        <v>0.25</v>
      </c>
      <c r="AH168" s="218">
        <f t="shared" si="169"/>
        <v>0</v>
      </c>
      <c r="AI168" s="35">
        <v>1</v>
      </c>
      <c r="AJ168" s="35"/>
      <c r="AK168" s="35"/>
      <c r="AL168" s="35">
        <v>1</v>
      </c>
      <c r="AM168" s="35" t="s">
        <v>429</v>
      </c>
      <c r="AN168" s="35"/>
      <c r="AO168" s="35"/>
      <c r="AP168" s="150">
        <v>663.47580000000005</v>
      </c>
      <c r="AQ168" s="150">
        <v>334.8</v>
      </c>
      <c r="AR168" s="150">
        <v>45.6</v>
      </c>
      <c r="AS168" s="150">
        <v>114.88080000000001</v>
      </c>
      <c r="AT168" s="150">
        <v>147.4</v>
      </c>
      <c r="AU168" s="150"/>
      <c r="AV168" s="150">
        <v>111.7</v>
      </c>
      <c r="AW168" s="150"/>
      <c r="AX168" s="150">
        <v>35.700000000000003</v>
      </c>
      <c r="AY168" s="150"/>
      <c r="AZ168" s="150">
        <v>20.795000000000002</v>
      </c>
      <c r="BA168" s="150">
        <v>17.695</v>
      </c>
      <c r="BB168" s="150"/>
      <c r="BC168" s="150">
        <v>3.1</v>
      </c>
      <c r="BD168" s="41"/>
      <c r="BF168" s="11">
        <f t="shared" si="187"/>
        <v>663.47580000000005</v>
      </c>
      <c r="BG168" s="11">
        <f t="shared" si="188"/>
        <v>495.28080000000006</v>
      </c>
      <c r="BH168" s="11">
        <f t="shared" si="189"/>
        <v>719.93565202500452</v>
      </c>
      <c r="BI168" s="11">
        <f t="shared" si="190"/>
        <v>571.18010361993265</v>
      </c>
      <c r="BJ168" s="236">
        <f t="shared" si="170"/>
        <v>1.0850970781828131</v>
      </c>
      <c r="BK168" s="236">
        <f t="shared" si="171"/>
        <v>1.153244994798774</v>
      </c>
      <c r="BL168" s="220">
        <f>$BL$9*$BL$407</f>
        <v>705540</v>
      </c>
      <c r="BM168" s="221"/>
      <c r="BN168" s="221"/>
      <c r="BO168" s="221">
        <f t="shared" si="172"/>
        <v>705540</v>
      </c>
      <c r="BP168" s="221">
        <f t="shared" si="191"/>
        <v>719935.6520250045</v>
      </c>
      <c r="BQ168" s="232">
        <f t="shared" si="173"/>
        <v>-14395.6520250045</v>
      </c>
    </row>
    <row r="169" spans="1:69" ht="31.2">
      <c r="A169" s="719"/>
      <c r="B169" s="21" t="s">
        <v>168</v>
      </c>
      <c r="C169" s="21" t="s">
        <v>854</v>
      </c>
      <c r="D169" s="208">
        <v>292</v>
      </c>
      <c r="E169" s="113" t="s">
        <v>15</v>
      </c>
      <c r="F169" s="124">
        <v>1</v>
      </c>
      <c r="G169" s="124"/>
      <c r="H169" s="124"/>
      <c r="I169" s="156">
        <v>0.5</v>
      </c>
      <c r="J169" s="123"/>
      <c r="K169" s="123"/>
      <c r="L169" s="123"/>
      <c r="M169" s="123"/>
      <c r="N169" s="123"/>
      <c r="O169" s="123"/>
      <c r="P169" s="123"/>
      <c r="Q169" s="123"/>
      <c r="R169" s="198">
        <f t="shared" si="154"/>
        <v>1</v>
      </c>
      <c r="S169" s="198">
        <f t="shared" si="155"/>
        <v>0</v>
      </c>
      <c r="T169" s="198">
        <f t="shared" si="156"/>
        <v>0</v>
      </c>
      <c r="U169" s="198">
        <f t="shared" si="157"/>
        <v>0.5</v>
      </c>
      <c r="V169" s="198">
        <f t="shared" si="158"/>
        <v>1.5</v>
      </c>
      <c r="W169" s="150">
        <v>1</v>
      </c>
      <c r="X169" s="150"/>
      <c r="Y169" s="150"/>
      <c r="Z169" s="150">
        <v>0.25</v>
      </c>
      <c r="AA169" s="150"/>
      <c r="AB169" s="150"/>
      <c r="AC169" s="49">
        <f t="shared" si="168"/>
        <v>0</v>
      </c>
      <c r="AD169" s="152">
        <v>1</v>
      </c>
      <c r="AE169" s="150"/>
      <c r="AF169" s="150"/>
      <c r="AG169" s="150">
        <v>0.25</v>
      </c>
      <c r="AH169" s="218">
        <f t="shared" si="169"/>
        <v>0</v>
      </c>
      <c r="AI169" s="35">
        <v>1</v>
      </c>
      <c r="AJ169" s="35"/>
      <c r="AK169" s="35"/>
      <c r="AL169" s="35"/>
      <c r="AM169" s="35" t="s">
        <v>429</v>
      </c>
      <c r="AN169" s="35"/>
      <c r="AO169" s="35"/>
      <c r="AP169" s="150">
        <v>469.83699999999999</v>
      </c>
      <c r="AQ169" s="150">
        <v>326</v>
      </c>
      <c r="AR169" s="150">
        <v>23</v>
      </c>
      <c r="AS169" s="150">
        <v>105.398</v>
      </c>
      <c r="AT169" s="150">
        <v>9.9</v>
      </c>
      <c r="AU169" s="150"/>
      <c r="AV169" s="150">
        <v>6.4</v>
      </c>
      <c r="AW169" s="150"/>
      <c r="AX169" s="150">
        <v>3.5</v>
      </c>
      <c r="AY169" s="150"/>
      <c r="AZ169" s="150">
        <v>5.5389999999999997</v>
      </c>
      <c r="BA169" s="150">
        <v>3.0390000000000001</v>
      </c>
      <c r="BB169" s="150"/>
      <c r="BC169" s="150">
        <v>2.5</v>
      </c>
      <c r="BD169" s="41"/>
      <c r="BF169" s="11">
        <f t="shared" si="187"/>
        <v>469.83699999999999</v>
      </c>
      <c r="BG169" s="11">
        <f t="shared" si="188"/>
        <v>454.39800000000002</v>
      </c>
      <c r="BH169" s="11">
        <f t="shared" si="189"/>
        <v>509.8187559221783</v>
      </c>
      <c r="BI169" s="11">
        <f t="shared" si="190"/>
        <v>524.03221914657342</v>
      </c>
      <c r="BJ169" s="236">
        <f t="shared" si="170"/>
        <v>1.0850970781828131</v>
      </c>
      <c r="BK169" s="236">
        <f t="shared" si="171"/>
        <v>1.1532449947987742</v>
      </c>
      <c r="BL169" s="220">
        <f>$BL$9*$BL$407</f>
        <v>705540</v>
      </c>
      <c r="BM169" s="221"/>
      <c r="BN169" s="221"/>
      <c r="BO169" s="221">
        <f t="shared" si="172"/>
        <v>705540</v>
      </c>
      <c r="BP169" s="221">
        <f t="shared" si="191"/>
        <v>509818.75592217827</v>
      </c>
      <c r="BQ169" s="232">
        <f t="shared" si="173"/>
        <v>195721.24407782173</v>
      </c>
    </row>
    <row r="170" spans="1:69" ht="46.8">
      <c r="A170" s="719"/>
      <c r="B170" s="21" t="s">
        <v>169</v>
      </c>
      <c r="C170" s="21" t="s">
        <v>855</v>
      </c>
      <c r="D170" s="208">
        <v>285</v>
      </c>
      <c r="E170" s="113" t="s">
        <v>15</v>
      </c>
      <c r="F170" s="124">
        <v>1</v>
      </c>
      <c r="G170" s="124"/>
      <c r="H170" s="124"/>
      <c r="I170" s="156">
        <v>0.5</v>
      </c>
      <c r="J170" s="123"/>
      <c r="K170" s="123"/>
      <c r="L170" s="123"/>
      <c r="M170" s="123"/>
      <c r="N170" s="123"/>
      <c r="O170" s="123"/>
      <c r="P170" s="123"/>
      <c r="Q170" s="123"/>
      <c r="R170" s="198">
        <f t="shared" si="154"/>
        <v>1</v>
      </c>
      <c r="S170" s="198">
        <f t="shared" si="155"/>
        <v>0</v>
      </c>
      <c r="T170" s="198">
        <f t="shared" si="156"/>
        <v>0</v>
      </c>
      <c r="U170" s="198">
        <f t="shared" si="157"/>
        <v>0.5</v>
      </c>
      <c r="V170" s="198">
        <f t="shared" si="158"/>
        <v>1.5</v>
      </c>
      <c r="W170" s="150">
        <v>1</v>
      </c>
      <c r="X170" s="150"/>
      <c r="Y170" s="150"/>
      <c r="Z170" s="150">
        <v>0.25</v>
      </c>
      <c r="AA170" s="150"/>
      <c r="AB170" s="150"/>
      <c r="AC170" s="49">
        <f t="shared" si="168"/>
        <v>0</v>
      </c>
      <c r="AD170" s="152">
        <v>1</v>
      </c>
      <c r="AE170" s="150"/>
      <c r="AF170" s="150"/>
      <c r="AG170" s="150">
        <v>0.25</v>
      </c>
      <c r="AH170" s="218">
        <f t="shared" si="169"/>
        <v>0</v>
      </c>
      <c r="AI170" s="35">
        <v>1</v>
      </c>
      <c r="AJ170" s="35"/>
      <c r="AK170" s="35"/>
      <c r="AL170" s="35">
        <v>1</v>
      </c>
      <c r="AM170" s="35" t="s">
        <v>429</v>
      </c>
      <c r="AN170" s="35"/>
      <c r="AO170" s="35"/>
      <c r="AP170" s="150">
        <v>567.5526000000001</v>
      </c>
      <c r="AQ170" s="150">
        <v>335.6</v>
      </c>
      <c r="AR170" s="150">
        <v>45.7</v>
      </c>
      <c r="AS170" s="150">
        <v>115.15260000000001</v>
      </c>
      <c r="AT170" s="150">
        <v>59.9</v>
      </c>
      <c r="AU170" s="150"/>
      <c r="AV170" s="150">
        <v>53</v>
      </c>
      <c r="AW170" s="150"/>
      <c r="AX170" s="150">
        <v>6.9</v>
      </c>
      <c r="AY170" s="150"/>
      <c r="AZ170" s="150">
        <v>11.2</v>
      </c>
      <c r="BA170" s="150">
        <v>8.6999999999999993</v>
      </c>
      <c r="BB170" s="150"/>
      <c r="BC170" s="150">
        <v>2.5</v>
      </c>
      <c r="BD170" s="41"/>
      <c r="BF170" s="11">
        <f t="shared" si="187"/>
        <v>567.5526000000001</v>
      </c>
      <c r="BG170" s="11">
        <f t="shared" si="188"/>
        <v>496.45260000000002</v>
      </c>
      <c r="BH170" s="11">
        <f t="shared" si="189"/>
        <v>615.84966797505888</v>
      </c>
      <c r="BI170" s="11">
        <f t="shared" si="190"/>
        <v>572.53147610483779</v>
      </c>
      <c r="BJ170" s="236">
        <f t="shared" si="170"/>
        <v>1.0850970781828129</v>
      </c>
      <c r="BK170" s="236">
        <f t="shared" si="171"/>
        <v>1.153244994798774</v>
      </c>
      <c r="BL170" s="220">
        <f>$BL$9*$BL$407</f>
        <v>705540</v>
      </c>
      <c r="BM170" s="221"/>
      <c r="BN170" s="221"/>
      <c r="BO170" s="221">
        <f t="shared" si="172"/>
        <v>705540</v>
      </c>
      <c r="BP170" s="221">
        <f t="shared" si="191"/>
        <v>615849.6679750589</v>
      </c>
      <c r="BQ170" s="232">
        <f t="shared" si="173"/>
        <v>89690.332024941104</v>
      </c>
    </row>
    <row r="171" spans="1:69" ht="31.2">
      <c r="A171" s="719"/>
      <c r="B171" s="21" t="s">
        <v>358</v>
      </c>
      <c r="C171" s="21" t="s">
        <v>667</v>
      </c>
      <c r="D171" s="119">
        <v>927</v>
      </c>
      <c r="E171" s="113" t="s">
        <v>15</v>
      </c>
      <c r="F171" s="123"/>
      <c r="G171" s="123"/>
      <c r="H171" s="123"/>
      <c r="I171" s="123"/>
      <c r="J171" s="131">
        <v>1</v>
      </c>
      <c r="K171" s="131">
        <v>1</v>
      </c>
      <c r="L171" s="131"/>
      <c r="M171" s="131">
        <v>1</v>
      </c>
      <c r="N171" s="123"/>
      <c r="O171" s="123"/>
      <c r="P171" s="123"/>
      <c r="Q171" s="123"/>
      <c r="R171" s="198">
        <f t="shared" si="154"/>
        <v>1</v>
      </c>
      <c r="S171" s="198">
        <f t="shared" si="155"/>
        <v>1</v>
      </c>
      <c r="T171" s="198">
        <f t="shared" si="156"/>
        <v>0</v>
      </c>
      <c r="U171" s="198">
        <f t="shared" si="157"/>
        <v>1</v>
      </c>
      <c r="V171" s="198">
        <f t="shared" si="158"/>
        <v>3</v>
      </c>
      <c r="W171" s="150">
        <v>1</v>
      </c>
      <c r="X171" s="150">
        <v>1</v>
      </c>
      <c r="Y171" s="150"/>
      <c r="Z171" s="150">
        <v>0.5</v>
      </c>
      <c r="AA171" s="150"/>
      <c r="AB171" s="150"/>
      <c r="AC171" s="49">
        <f t="shared" si="168"/>
        <v>0</v>
      </c>
      <c r="AD171" s="152">
        <v>1</v>
      </c>
      <c r="AE171" s="150">
        <v>1</v>
      </c>
      <c r="AF171" s="150"/>
      <c r="AG171" s="150">
        <v>0.5</v>
      </c>
      <c r="AH171" s="218">
        <f t="shared" si="169"/>
        <v>0</v>
      </c>
      <c r="AI171" s="35">
        <v>1</v>
      </c>
      <c r="AJ171" s="35">
        <v>1</v>
      </c>
      <c r="AK171" s="35"/>
      <c r="AL171" s="35">
        <v>1</v>
      </c>
      <c r="AM171" s="35" t="s">
        <v>429</v>
      </c>
      <c r="AN171" s="35" t="s">
        <v>429</v>
      </c>
      <c r="AO171" s="35"/>
      <c r="AP171" s="150">
        <v>1292.2114000000001</v>
      </c>
      <c r="AQ171" s="150">
        <v>683.3</v>
      </c>
      <c r="AR171" s="150">
        <v>89.4</v>
      </c>
      <c r="AS171" s="150">
        <v>233.35539999999997</v>
      </c>
      <c r="AT171" s="150">
        <v>266.10000000000002</v>
      </c>
      <c r="AU171" s="150">
        <v>8</v>
      </c>
      <c r="AV171" s="150">
        <v>237.4</v>
      </c>
      <c r="AW171" s="150"/>
      <c r="AX171" s="150">
        <v>20.7</v>
      </c>
      <c r="AY171" s="150"/>
      <c r="AZ171" s="150">
        <v>20.056000000000001</v>
      </c>
      <c r="BA171" s="150">
        <v>17.056000000000001</v>
      </c>
      <c r="BB171" s="150"/>
      <c r="BC171" s="150">
        <v>3</v>
      </c>
      <c r="BD171" s="41"/>
      <c r="BF171" s="11">
        <f t="shared" si="187"/>
        <v>1292.2114000000001</v>
      </c>
      <c r="BG171" s="11">
        <f t="shared" si="188"/>
        <v>1006.0554</v>
      </c>
      <c r="BH171" s="11">
        <f t="shared" si="189"/>
        <v>1402.1748145345225</v>
      </c>
      <c r="BI171" s="11">
        <f t="shared" si="190"/>
        <v>1160.2283545402786</v>
      </c>
      <c r="BJ171" s="236">
        <f t="shared" si="170"/>
        <v>1.0850970781828131</v>
      </c>
      <c r="BK171" s="236">
        <f t="shared" si="171"/>
        <v>1.1532449947987742</v>
      </c>
      <c r="BL171" s="221"/>
      <c r="BM171" s="220">
        <f>$BM$9*$BL$407</f>
        <v>1117740</v>
      </c>
      <c r="BN171" s="221"/>
      <c r="BO171" s="221">
        <f t="shared" si="172"/>
        <v>1117740</v>
      </c>
      <c r="BP171" s="221">
        <f t="shared" si="191"/>
        <v>1402174.8145345226</v>
      </c>
      <c r="BQ171" s="232">
        <f t="shared" si="173"/>
        <v>-284434.81453452259</v>
      </c>
    </row>
    <row r="172" spans="1:69">
      <c r="A172" s="719"/>
      <c r="B172" s="21" t="s">
        <v>170</v>
      </c>
      <c r="C172" s="21" t="s">
        <v>668</v>
      </c>
      <c r="D172" s="208">
        <v>292</v>
      </c>
      <c r="E172" s="113" t="s">
        <v>15</v>
      </c>
      <c r="F172" s="124">
        <v>1</v>
      </c>
      <c r="G172" s="124"/>
      <c r="H172" s="124"/>
      <c r="I172" s="156">
        <v>0.5</v>
      </c>
      <c r="J172" s="123"/>
      <c r="K172" s="123"/>
      <c r="L172" s="123"/>
      <c r="M172" s="123"/>
      <c r="N172" s="123"/>
      <c r="O172" s="123"/>
      <c r="P172" s="123"/>
      <c r="Q172" s="123"/>
      <c r="R172" s="198">
        <f t="shared" si="154"/>
        <v>1</v>
      </c>
      <c r="S172" s="198">
        <f t="shared" si="155"/>
        <v>0</v>
      </c>
      <c r="T172" s="198">
        <f t="shared" si="156"/>
        <v>0</v>
      </c>
      <c r="U172" s="198">
        <f t="shared" si="157"/>
        <v>0.5</v>
      </c>
      <c r="V172" s="198">
        <f t="shared" si="158"/>
        <v>1.5</v>
      </c>
      <c r="W172" s="150">
        <v>1</v>
      </c>
      <c r="X172" s="150"/>
      <c r="Y172" s="150"/>
      <c r="Z172" s="150">
        <v>0.25</v>
      </c>
      <c r="AA172" s="150"/>
      <c r="AB172" s="150"/>
      <c r="AC172" s="49">
        <f t="shared" si="168"/>
        <v>0</v>
      </c>
      <c r="AD172" s="152">
        <v>1</v>
      </c>
      <c r="AE172" s="150"/>
      <c r="AF172" s="150"/>
      <c r="AG172" s="150">
        <v>0.25</v>
      </c>
      <c r="AH172" s="218">
        <f t="shared" si="169"/>
        <v>0</v>
      </c>
      <c r="AI172" s="35">
        <v>1</v>
      </c>
      <c r="AJ172" s="35"/>
      <c r="AK172" s="35"/>
      <c r="AL172" s="35">
        <v>1</v>
      </c>
      <c r="AM172" s="35" t="s">
        <v>429</v>
      </c>
      <c r="AN172" s="35"/>
      <c r="AO172" s="35"/>
      <c r="AP172" s="150">
        <v>477.99799999999999</v>
      </c>
      <c r="AQ172" s="150">
        <v>268.5</v>
      </c>
      <c r="AR172" s="150">
        <v>45.5</v>
      </c>
      <c r="AS172" s="150">
        <v>94.828000000000003</v>
      </c>
      <c r="AT172" s="150">
        <v>55.5</v>
      </c>
      <c r="AU172" s="150"/>
      <c r="AV172" s="150">
        <v>47.6</v>
      </c>
      <c r="AW172" s="150"/>
      <c r="AX172" s="150">
        <v>7.9</v>
      </c>
      <c r="AY172" s="150"/>
      <c r="AZ172" s="150">
        <v>13.670000000000002</v>
      </c>
      <c r="BA172" s="150">
        <v>10.47</v>
      </c>
      <c r="BB172" s="150"/>
      <c r="BC172" s="150">
        <v>3.2</v>
      </c>
      <c r="BD172" s="41"/>
      <c r="BF172" s="11">
        <f t="shared" si="187"/>
        <v>477.99799999999999</v>
      </c>
      <c r="BG172" s="11">
        <f t="shared" si="188"/>
        <v>408.82799999999997</v>
      </c>
      <c r="BH172" s="11">
        <f t="shared" si="189"/>
        <v>518.67423317722819</v>
      </c>
      <c r="BI172" s="11">
        <f t="shared" si="190"/>
        <v>471.47884473359318</v>
      </c>
      <c r="BJ172" s="236">
        <f t="shared" si="170"/>
        <v>1.0850970781828129</v>
      </c>
      <c r="BK172" s="236">
        <f t="shared" si="171"/>
        <v>1.1532449947987742</v>
      </c>
      <c r="BL172" s="220">
        <f>$BL$9*$BL$407</f>
        <v>705540</v>
      </c>
      <c r="BM172" s="221"/>
      <c r="BN172" s="221"/>
      <c r="BO172" s="221">
        <f t="shared" si="172"/>
        <v>705540</v>
      </c>
      <c r="BP172" s="221">
        <f t="shared" si="191"/>
        <v>518674.23317722819</v>
      </c>
      <c r="BQ172" s="232">
        <f t="shared" si="173"/>
        <v>186865.76682277181</v>
      </c>
    </row>
    <row r="173" spans="1:69" ht="31.2">
      <c r="A173" s="719"/>
      <c r="B173" s="21" t="s">
        <v>171</v>
      </c>
      <c r="C173" s="21" t="s">
        <v>856</v>
      </c>
      <c r="D173" s="208">
        <v>212</v>
      </c>
      <c r="E173" s="113" t="s">
        <v>15</v>
      </c>
      <c r="F173" s="124">
        <v>1</v>
      </c>
      <c r="G173" s="124"/>
      <c r="H173" s="124"/>
      <c r="I173" s="156">
        <v>0.5</v>
      </c>
      <c r="J173" s="123"/>
      <c r="K173" s="123"/>
      <c r="L173" s="123"/>
      <c r="M173" s="123"/>
      <c r="N173" s="123"/>
      <c r="O173" s="123"/>
      <c r="P173" s="123"/>
      <c r="Q173" s="123"/>
      <c r="R173" s="198">
        <f t="shared" si="154"/>
        <v>1</v>
      </c>
      <c r="S173" s="198">
        <f t="shared" si="155"/>
        <v>0</v>
      </c>
      <c r="T173" s="198">
        <f t="shared" si="156"/>
        <v>0</v>
      </c>
      <c r="U173" s="198">
        <f t="shared" si="157"/>
        <v>0.5</v>
      </c>
      <c r="V173" s="198">
        <f t="shared" si="158"/>
        <v>1.5</v>
      </c>
      <c r="W173" s="150">
        <v>1</v>
      </c>
      <c r="X173" s="150"/>
      <c r="Y173" s="150"/>
      <c r="Z173" s="150">
        <v>0.25</v>
      </c>
      <c r="AA173" s="150"/>
      <c r="AB173" s="150"/>
      <c r="AC173" s="49">
        <f t="shared" si="168"/>
        <v>0</v>
      </c>
      <c r="AD173" s="152">
        <v>1</v>
      </c>
      <c r="AE173" s="150"/>
      <c r="AF173" s="150"/>
      <c r="AG173" s="150">
        <v>0.25</v>
      </c>
      <c r="AH173" s="218">
        <f t="shared" si="169"/>
        <v>0</v>
      </c>
      <c r="AI173" s="35"/>
      <c r="AJ173" s="35"/>
      <c r="AK173" s="35"/>
      <c r="AL173" s="35"/>
      <c r="AM173" s="35" t="s">
        <v>430</v>
      </c>
      <c r="AN173" s="35"/>
      <c r="AO173" s="35"/>
      <c r="AP173" s="150">
        <v>390.113</v>
      </c>
      <c r="AQ173" s="150">
        <v>216.5</v>
      </c>
      <c r="AR173" s="150">
        <v>0</v>
      </c>
      <c r="AS173" s="150">
        <v>65.382999999999996</v>
      </c>
      <c r="AT173" s="150">
        <v>103.8</v>
      </c>
      <c r="AU173" s="150">
        <v>8</v>
      </c>
      <c r="AV173" s="150">
        <v>58.6</v>
      </c>
      <c r="AW173" s="150"/>
      <c r="AX173" s="150">
        <v>37.200000000000003</v>
      </c>
      <c r="AY173" s="150"/>
      <c r="AZ173" s="150">
        <v>4.43</v>
      </c>
      <c r="BA173" s="150">
        <v>1.23</v>
      </c>
      <c r="BB173" s="150"/>
      <c r="BC173" s="150">
        <v>3.2</v>
      </c>
      <c r="BD173" s="41"/>
      <c r="BF173" s="11">
        <f t="shared" si="187"/>
        <v>390.113</v>
      </c>
      <c r="BG173" s="11">
        <f t="shared" si="188"/>
        <v>281.88299999999998</v>
      </c>
      <c r="BH173" s="11">
        <f t="shared" si="189"/>
        <v>423.31047646113171</v>
      </c>
      <c r="BI173" s="11">
        <f t="shared" si="190"/>
        <v>325.08015886886284</v>
      </c>
      <c r="BJ173" s="236">
        <f t="shared" si="170"/>
        <v>1.0850970781828129</v>
      </c>
      <c r="BK173" s="236">
        <f t="shared" si="171"/>
        <v>1.1532449947987742</v>
      </c>
      <c r="BL173" s="220">
        <f>$BL$9*$BL$407</f>
        <v>705540</v>
      </c>
      <c r="BM173" s="221"/>
      <c r="BN173" s="221"/>
      <c r="BO173" s="221">
        <f t="shared" si="172"/>
        <v>705540</v>
      </c>
      <c r="BP173" s="221">
        <f t="shared" si="191"/>
        <v>423310.47646113171</v>
      </c>
      <c r="BQ173" s="232">
        <f t="shared" si="173"/>
        <v>282229.52353886829</v>
      </c>
    </row>
    <row r="174" spans="1:69" ht="62.4">
      <c r="A174" s="719"/>
      <c r="B174" s="21" t="s">
        <v>172</v>
      </c>
      <c r="C174" s="21" t="s">
        <v>857</v>
      </c>
      <c r="D174" s="119">
        <v>661</v>
      </c>
      <c r="E174" s="113" t="s">
        <v>15</v>
      </c>
      <c r="F174" s="124">
        <v>1</v>
      </c>
      <c r="G174" s="124"/>
      <c r="H174" s="124"/>
      <c r="I174" s="156">
        <v>0.5</v>
      </c>
      <c r="J174" s="123"/>
      <c r="K174" s="123"/>
      <c r="L174" s="123"/>
      <c r="M174" s="123"/>
      <c r="N174" s="123"/>
      <c r="O174" s="123"/>
      <c r="P174" s="123"/>
      <c r="Q174" s="123"/>
      <c r="R174" s="198">
        <f t="shared" si="154"/>
        <v>1</v>
      </c>
      <c r="S174" s="198">
        <f t="shared" si="155"/>
        <v>0</v>
      </c>
      <c r="T174" s="198">
        <f t="shared" si="156"/>
        <v>0</v>
      </c>
      <c r="U174" s="198">
        <f t="shared" si="157"/>
        <v>0.5</v>
      </c>
      <c r="V174" s="198">
        <f t="shared" si="158"/>
        <v>1.5</v>
      </c>
      <c r="W174" s="150">
        <v>1</v>
      </c>
      <c r="X174" s="150">
        <v>1</v>
      </c>
      <c r="Y174" s="150"/>
      <c r="Z174" s="150">
        <v>0.5</v>
      </c>
      <c r="AA174" s="150"/>
      <c r="AB174" s="150"/>
      <c r="AC174" s="204">
        <f t="shared" si="168"/>
        <v>-1</v>
      </c>
      <c r="AD174" s="152">
        <v>1</v>
      </c>
      <c r="AE174" s="150">
        <v>1</v>
      </c>
      <c r="AF174" s="150"/>
      <c r="AG174" s="150">
        <v>0.5</v>
      </c>
      <c r="AH174" s="204">
        <f t="shared" si="169"/>
        <v>-1</v>
      </c>
      <c r="AI174" s="35"/>
      <c r="AJ174" s="35">
        <v>1</v>
      </c>
      <c r="AK174" s="35"/>
      <c r="AL174" s="35">
        <v>1</v>
      </c>
      <c r="AM174" s="35" t="s">
        <v>430</v>
      </c>
      <c r="AN174" s="35" t="s">
        <v>429</v>
      </c>
      <c r="AO174" s="35"/>
      <c r="AP174" s="150">
        <v>1013.6414000000001</v>
      </c>
      <c r="AQ174" s="150">
        <v>619.6</v>
      </c>
      <c r="AR174" s="150">
        <v>91.1</v>
      </c>
      <c r="AS174" s="150">
        <v>214.63140000000001</v>
      </c>
      <c r="AT174" s="150">
        <v>74.199999999999989</v>
      </c>
      <c r="AU174" s="150"/>
      <c r="AV174" s="150">
        <v>32.4</v>
      </c>
      <c r="AW174" s="150"/>
      <c r="AX174" s="150">
        <v>41.8</v>
      </c>
      <c r="AY174" s="150"/>
      <c r="AZ174" s="150">
        <v>14.11</v>
      </c>
      <c r="BA174" s="150">
        <v>9.91</v>
      </c>
      <c r="BB174" s="150"/>
      <c r="BC174" s="150">
        <v>4.2</v>
      </c>
      <c r="BD174" s="41"/>
      <c r="BF174" s="11">
        <f t="shared" si="187"/>
        <v>1013.6414000000001</v>
      </c>
      <c r="BG174" s="11">
        <f t="shared" si="188"/>
        <v>925.33140000000003</v>
      </c>
      <c r="BH174" s="11">
        <f t="shared" si="189"/>
        <v>1099.8993214651362</v>
      </c>
      <c r="BI174" s="11">
        <f t="shared" si="190"/>
        <v>1067.1338055801423</v>
      </c>
      <c r="BJ174" s="236">
        <f t="shared" si="170"/>
        <v>1.0850970781828131</v>
      </c>
      <c r="BK174" s="236">
        <f t="shared" si="171"/>
        <v>1.153244994798774</v>
      </c>
      <c r="BL174" s="225">
        <f>$BL$9*$BL$406</f>
        <v>587950</v>
      </c>
      <c r="BM174" s="221"/>
      <c r="BN174" s="221"/>
      <c r="BO174" s="221">
        <f t="shared" si="172"/>
        <v>587950</v>
      </c>
      <c r="BP174" s="221">
        <f t="shared" si="191"/>
        <v>1099899.3214651363</v>
      </c>
      <c r="BQ174" s="232">
        <f t="shared" si="173"/>
        <v>-511949.32146513625</v>
      </c>
    </row>
    <row r="175" spans="1:69" ht="46.8">
      <c r="A175" s="719"/>
      <c r="B175" s="21" t="s">
        <v>72</v>
      </c>
      <c r="C175" s="21" t="s">
        <v>858</v>
      </c>
      <c r="D175" s="208">
        <v>185</v>
      </c>
      <c r="E175" s="113" t="s">
        <v>15</v>
      </c>
      <c r="F175" s="124">
        <v>1</v>
      </c>
      <c r="G175" s="124"/>
      <c r="H175" s="124"/>
      <c r="I175" s="156">
        <v>0.5</v>
      </c>
      <c r="J175" s="123"/>
      <c r="K175" s="123"/>
      <c r="L175" s="123"/>
      <c r="M175" s="123"/>
      <c r="N175" s="123"/>
      <c r="O175" s="123"/>
      <c r="P175" s="123"/>
      <c r="Q175" s="123"/>
      <c r="R175" s="198">
        <f t="shared" si="154"/>
        <v>1</v>
      </c>
      <c r="S175" s="198">
        <f t="shared" si="155"/>
        <v>0</v>
      </c>
      <c r="T175" s="198">
        <f t="shared" si="156"/>
        <v>0</v>
      </c>
      <c r="U175" s="198">
        <f t="shared" si="157"/>
        <v>0.5</v>
      </c>
      <c r="V175" s="198">
        <f t="shared" si="158"/>
        <v>1.5</v>
      </c>
      <c r="W175" s="150">
        <v>1</v>
      </c>
      <c r="X175" s="150"/>
      <c r="Y175" s="150"/>
      <c r="Z175" s="150">
        <v>0.25</v>
      </c>
      <c r="AA175" s="150"/>
      <c r="AB175" s="150"/>
      <c r="AC175" s="49">
        <f t="shared" si="168"/>
        <v>0</v>
      </c>
      <c r="AD175" s="152">
        <v>1</v>
      </c>
      <c r="AE175" s="150"/>
      <c r="AF175" s="150"/>
      <c r="AG175" s="150">
        <v>0.25</v>
      </c>
      <c r="AH175" s="218">
        <f t="shared" si="169"/>
        <v>0</v>
      </c>
      <c r="AI175" s="35"/>
      <c r="AJ175" s="35">
        <v>1</v>
      </c>
      <c r="AK175" s="35"/>
      <c r="AL175" s="35"/>
      <c r="AM175" s="35" t="s">
        <v>429</v>
      </c>
      <c r="AN175" s="35"/>
      <c r="AO175" s="35"/>
      <c r="AP175" s="150">
        <v>505.74199999999996</v>
      </c>
      <c r="AQ175" s="150">
        <v>252.7</v>
      </c>
      <c r="AR175" s="150">
        <v>43.3</v>
      </c>
      <c r="AS175" s="150">
        <v>89.391999999999996</v>
      </c>
      <c r="AT175" s="150">
        <v>116.7</v>
      </c>
      <c r="AU175" s="150"/>
      <c r="AV175" s="150">
        <v>115.2</v>
      </c>
      <c r="AW175" s="150"/>
      <c r="AX175" s="150">
        <v>1.5</v>
      </c>
      <c r="AY175" s="150"/>
      <c r="AZ175" s="150">
        <v>3.65</v>
      </c>
      <c r="BA175" s="150">
        <v>1.35</v>
      </c>
      <c r="BB175" s="150"/>
      <c r="BC175" s="150">
        <v>2.2999999999999998</v>
      </c>
      <c r="BD175" s="41"/>
      <c r="BF175" s="11">
        <f t="shared" si="187"/>
        <v>505.74199999999996</v>
      </c>
      <c r="BG175" s="11">
        <f t="shared" si="188"/>
        <v>385.392</v>
      </c>
      <c r="BH175" s="11">
        <f t="shared" si="189"/>
        <v>548.77916651433213</v>
      </c>
      <c r="BI175" s="11">
        <f t="shared" si="190"/>
        <v>444.45139503548916</v>
      </c>
      <c r="BJ175" s="236">
        <f t="shared" si="170"/>
        <v>1.0850970781828129</v>
      </c>
      <c r="BK175" s="236">
        <f t="shared" si="171"/>
        <v>1.1532449947987742</v>
      </c>
      <c r="BL175" s="220">
        <f>$BL$9*$BL$407</f>
        <v>705540</v>
      </c>
      <c r="BM175" s="221"/>
      <c r="BN175" s="221"/>
      <c r="BO175" s="221">
        <f t="shared" si="172"/>
        <v>705540</v>
      </c>
      <c r="BP175" s="221">
        <f t="shared" si="191"/>
        <v>548779.16651433217</v>
      </c>
      <c r="BQ175" s="232">
        <f t="shared" si="173"/>
        <v>156760.83348566783</v>
      </c>
    </row>
    <row r="176" spans="1:69" ht="62.4">
      <c r="A176" s="719"/>
      <c r="B176" s="21" t="s">
        <v>173</v>
      </c>
      <c r="C176" s="21" t="s">
        <v>859</v>
      </c>
      <c r="D176" s="119">
        <v>810</v>
      </c>
      <c r="E176" s="113" t="s">
        <v>15</v>
      </c>
      <c r="F176" s="124">
        <v>1</v>
      </c>
      <c r="G176" s="124"/>
      <c r="H176" s="124"/>
      <c r="I176" s="156">
        <v>0.5</v>
      </c>
      <c r="J176" s="123"/>
      <c r="K176" s="123"/>
      <c r="L176" s="123"/>
      <c r="M176" s="123"/>
      <c r="N176" s="123"/>
      <c r="O176" s="123"/>
      <c r="P176" s="123"/>
      <c r="Q176" s="123"/>
      <c r="R176" s="198">
        <f t="shared" si="154"/>
        <v>1</v>
      </c>
      <c r="S176" s="198">
        <f t="shared" si="155"/>
        <v>0</v>
      </c>
      <c r="T176" s="198">
        <f t="shared" si="156"/>
        <v>0</v>
      </c>
      <c r="U176" s="198">
        <f t="shared" si="157"/>
        <v>0.5</v>
      </c>
      <c r="V176" s="198">
        <f t="shared" si="158"/>
        <v>1.5</v>
      </c>
      <c r="W176" s="150">
        <v>1</v>
      </c>
      <c r="X176" s="150"/>
      <c r="Y176" s="150"/>
      <c r="Z176" s="150">
        <v>0.5</v>
      </c>
      <c r="AA176" s="150"/>
      <c r="AB176" s="150"/>
      <c r="AC176" s="49">
        <f t="shared" si="168"/>
        <v>0</v>
      </c>
      <c r="AD176" s="152">
        <v>1</v>
      </c>
      <c r="AE176" s="150"/>
      <c r="AF176" s="150"/>
      <c r="AG176" s="150">
        <v>0.5</v>
      </c>
      <c r="AH176" s="218">
        <f t="shared" si="169"/>
        <v>0</v>
      </c>
      <c r="AI176" s="35"/>
      <c r="AJ176" s="35"/>
      <c r="AK176" s="35"/>
      <c r="AL176" s="35">
        <v>1</v>
      </c>
      <c r="AM176" s="35" t="s">
        <v>430</v>
      </c>
      <c r="AN176" s="35"/>
      <c r="AO176" s="35"/>
      <c r="AP176" s="150">
        <v>443.99819999999994</v>
      </c>
      <c r="AQ176" s="150">
        <v>205.7</v>
      </c>
      <c r="AR176" s="150">
        <v>80.2</v>
      </c>
      <c r="AS176" s="150">
        <v>86.341799999999992</v>
      </c>
      <c r="AT176" s="150">
        <v>67.5</v>
      </c>
      <c r="AU176" s="150"/>
      <c r="AV176" s="150">
        <v>48.4</v>
      </c>
      <c r="AW176" s="150"/>
      <c r="AX176" s="150">
        <v>19.100000000000001</v>
      </c>
      <c r="AY176" s="150"/>
      <c r="AZ176" s="150">
        <v>4.2564000000000002</v>
      </c>
      <c r="BA176" s="150">
        <v>2.0564</v>
      </c>
      <c r="BB176" s="150"/>
      <c r="BC176" s="150">
        <v>2.2000000000000002</v>
      </c>
      <c r="BD176" s="41"/>
      <c r="BF176" s="11">
        <f t="shared" si="187"/>
        <v>443.99819999999994</v>
      </c>
      <c r="BG176" s="11">
        <f t="shared" si="188"/>
        <v>372.24179999999996</v>
      </c>
      <c r="BH176" s="11">
        <f t="shared" si="189"/>
        <v>481.78114953842817</v>
      </c>
      <c r="BI176" s="11">
        <f t="shared" si="190"/>
        <v>429.28599270488621</v>
      </c>
      <c r="BJ176" s="236">
        <f t="shared" si="170"/>
        <v>1.0850970781828129</v>
      </c>
      <c r="BK176" s="236">
        <f t="shared" si="171"/>
        <v>1.153244994798774</v>
      </c>
      <c r="BL176" s="220">
        <f>$BL$9*$BL$407</f>
        <v>705540</v>
      </c>
      <c r="BM176" s="221"/>
      <c r="BN176" s="221"/>
      <c r="BO176" s="221">
        <f t="shared" si="172"/>
        <v>705540</v>
      </c>
      <c r="BP176" s="221">
        <f t="shared" si="191"/>
        <v>481781.14953842817</v>
      </c>
      <c r="BQ176" s="232">
        <f t="shared" si="173"/>
        <v>223758.85046157183</v>
      </c>
    </row>
    <row r="177" spans="1:69" ht="31.2">
      <c r="A177" s="719"/>
      <c r="B177" s="21" t="s">
        <v>174</v>
      </c>
      <c r="C177" s="21" t="s">
        <v>860</v>
      </c>
      <c r="D177" s="119">
        <v>406</v>
      </c>
      <c r="E177" s="113" t="s">
        <v>15</v>
      </c>
      <c r="F177" s="124">
        <v>1</v>
      </c>
      <c r="G177" s="124"/>
      <c r="H177" s="124"/>
      <c r="I177" s="156">
        <v>0.5</v>
      </c>
      <c r="J177" s="123"/>
      <c r="K177" s="123"/>
      <c r="L177" s="123"/>
      <c r="M177" s="123"/>
      <c r="N177" s="123"/>
      <c r="O177" s="123"/>
      <c r="P177" s="123"/>
      <c r="Q177" s="123"/>
      <c r="R177" s="198">
        <f t="shared" si="154"/>
        <v>1</v>
      </c>
      <c r="S177" s="198">
        <f t="shared" si="155"/>
        <v>0</v>
      </c>
      <c r="T177" s="198">
        <f t="shared" si="156"/>
        <v>0</v>
      </c>
      <c r="U177" s="198">
        <f t="shared" si="157"/>
        <v>0.5</v>
      </c>
      <c r="V177" s="198">
        <f t="shared" si="158"/>
        <v>1.5</v>
      </c>
      <c r="W177" s="150">
        <v>1</v>
      </c>
      <c r="X177" s="150"/>
      <c r="Y177" s="150"/>
      <c r="Z177" s="150">
        <v>0.25</v>
      </c>
      <c r="AA177" s="150"/>
      <c r="AB177" s="150"/>
      <c r="AC177" s="49">
        <f t="shared" si="168"/>
        <v>0</v>
      </c>
      <c r="AD177" s="152">
        <v>1</v>
      </c>
      <c r="AE177" s="150"/>
      <c r="AF177" s="150"/>
      <c r="AG177" s="150">
        <v>0.25</v>
      </c>
      <c r="AH177" s="218">
        <f t="shared" si="169"/>
        <v>0</v>
      </c>
      <c r="AI177" s="35">
        <v>1</v>
      </c>
      <c r="AJ177" s="35"/>
      <c r="AK177" s="35"/>
      <c r="AL177" s="35">
        <v>1</v>
      </c>
      <c r="AM177" s="35" t="s">
        <v>429</v>
      </c>
      <c r="AN177" s="35"/>
      <c r="AO177" s="35"/>
      <c r="AP177" s="150">
        <v>732.89439999999991</v>
      </c>
      <c r="AQ177" s="150">
        <v>316.3</v>
      </c>
      <c r="AR177" s="150">
        <v>44.9</v>
      </c>
      <c r="AS177" s="150">
        <v>109.08239999999999</v>
      </c>
      <c r="AT177" s="150">
        <v>242.10000000000002</v>
      </c>
      <c r="AU177" s="150">
        <v>8</v>
      </c>
      <c r="AV177" s="150">
        <v>222.3</v>
      </c>
      <c r="AW177" s="150"/>
      <c r="AX177" s="150">
        <v>11.8</v>
      </c>
      <c r="AY177" s="150"/>
      <c r="AZ177" s="150">
        <v>20.512</v>
      </c>
      <c r="BA177" s="150">
        <v>17.312000000000001</v>
      </c>
      <c r="BB177" s="150"/>
      <c r="BC177" s="150">
        <v>3.2</v>
      </c>
      <c r="BD177" s="41"/>
      <c r="BF177" s="11">
        <f t="shared" si="187"/>
        <v>732.89439999999991</v>
      </c>
      <c r="BG177" s="11">
        <f t="shared" si="188"/>
        <v>470.2824</v>
      </c>
      <c r="BH177" s="11">
        <f t="shared" si="189"/>
        <v>795.26157205654579</v>
      </c>
      <c r="BI177" s="11">
        <f t="shared" si="190"/>
        <v>542.35082394195501</v>
      </c>
      <c r="BJ177" s="236">
        <f t="shared" si="170"/>
        <v>1.0850970781828131</v>
      </c>
      <c r="BK177" s="236">
        <f t="shared" si="171"/>
        <v>1.1532449947987742</v>
      </c>
      <c r="BL177" s="220">
        <f>$BL$9*$BL$407</f>
        <v>705540</v>
      </c>
      <c r="BM177" s="221"/>
      <c r="BN177" s="221"/>
      <c r="BO177" s="221">
        <f t="shared" si="172"/>
        <v>705540</v>
      </c>
      <c r="BP177" s="221">
        <f t="shared" si="191"/>
        <v>795261.57205654576</v>
      </c>
      <c r="BQ177" s="232">
        <f t="shared" si="173"/>
        <v>-89721.57205654576</v>
      </c>
    </row>
    <row r="178" spans="1:69">
      <c r="A178" s="719"/>
      <c r="B178" s="21" t="s">
        <v>175</v>
      </c>
      <c r="C178" s="21" t="s">
        <v>674</v>
      </c>
      <c r="D178" s="208">
        <v>272</v>
      </c>
      <c r="E178" s="113" t="s">
        <v>15</v>
      </c>
      <c r="F178" s="124">
        <v>1</v>
      </c>
      <c r="G178" s="124"/>
      <c r="H178" s="124"/>
      <c r="I178" s="156">
        <v>0.5</v>
      </c>
      <c r="J178" s="123"/>
      <c r="K178" s="123"/>
      <c r="L178" s="123"/>
      <c r="M178" s="123"/>
      <c r="N178" s="123"/>
      <c r="O178" s="123"/>
      <c r="P178" s="123"/>
      <c r="Q178" s="123"/>
      <c r="R178" s="198">
        <f t="shared" si="154"/>
        <v>1</v>
      </c>
      <c r="S178" s="198">
        <f t="shared" si="155"/>
        <v>0</v>
      </c>
      <c r="T178" s="198">
        <f t="shared" si="156"/>
        <v>0</v>
      </c>
      <c r="U178" s="198">
        <f t="shared" si="157"/>
        <v>0.5</v>
      </c>
      <c r="V178" s="198">
        <f t="shared" si="158"/>
        <v>1.5</v>
      </c>
      <c r="W178" s="150">
        <v>1</v>
      </c>
      <c r="X178" s="150"/>
      <c r="Y178" s="150"/>
      <c r="Z178" s="150">
        <v>0.25</v>
      </c>
      <c r="AA178" s="150"/>
      <c r="AB178" s="150"/>
      <c r="AC178" s="49">
        <f t="shared" si="168"/>
        <v>0</v>
      </c>
      <c r="AD178" s="152">
        <v>1</v>
      </c>
      <c r="AE178" s="150"/>
      <c r="AF178" s="150"/>
      <c r="AG178" s="150">
        <v>0.25</v>
      </c>
      <c r="AH178" s="218">
        <f t="shared" si="169"/>
        <v>0</v>
      </c>
      <c r="AI178" s="35">
        <v>1</v>
      </c>
      <c r="AJ178" s="35"/>
      <c r="AK178" s="35"/>
      <c r="AL178" s="35"/>
      <c r="AM178" s="35" t="s">
        <v>429</v>
      </c>
      <c r="AN178" s="35"/>
      <c r="AO178" s="35"/>
      <c r="AP178" s="150">
        <v>315.7996</v>
      </c>
      <c r="AQ178" s="150">
        <v>196.3</v>
      </c>
      <c r="AR178" s="150">
        <v>0</v>
      </c>
      <c r="AS178" s="150">
        <v>59.282600000000002</v>
      </c>
      <c r="AT178" s="150">
        <v>43.5</v>
      </c>
      <c r="AU178" s="150"/>
      <c r="AV178" s="150">
        <v>29.9</v>
      </c>
      <c r="AW178" s="150"/>
      <c r="AX178" s="150">
        <v>13.6</v>
      </c>
      <c r="AY178" s="150"/>
      <c r="AZ178" s="150">
        <v>16.716999999999999</v>
      </c>
      <c r="BA178" s="150">
        <v>14.317</v>
      </c>
      <c r="BB178" s="150"/>
      <c r="BC178" s="150">
        <v>2.4</v>
      </c>
      <c r="BD178" s="41"/>
      <c r="BF178" s="11">
        <f t="shared" si="187"/>
        <v>315.7996</v>
      </c>
      <c r="BG178" s="11">
        <f t="shared" si="188"/>
        <v>255.58260000000001</v>
      </c>
      <c r="BH178" s="11">
        <f t="shared" si="189"/>
        <v>342.67322325130107</v>
      </c>
      <c r="BI178" s="11">
        <f t="shared" si="190"/>
        <v>294.74935420765718</v>
      </c>
      <c r="BJ178" s="236">
        <f t="shared" si="170"/>
        <v>1.0850970781828131</v>
      </c>
      <c r="BK178" s="236">
        <f t="shared" si="171"/>
        <v>1.1532449947987742</v>
      </c>
      <c r="BL178" s="220">
        <f>$BL$9*$BL$407</f>
        <v>705540</v>
      </c>
      <c r="BM178" s="221"/>
      <c r="BN178" s="221"/>
      <c r="BO178" s="221">
        <f t="shared" si="172"/>
        <v>705540</v>
      </c>
      <c r="BP178" s="221">
        <f t="shared" si="191"/>
        <v>342673.22325130104</v>
      </c>
      <c r="BQ178" s="232">
        <f t="shared" si="173"/>
        <v>362866.77674869896</v>
      </c>
    </row>
    <row r="179" spans="1:69" ht="31.2">
      <c r="A179" s="719"/>
      <c r="B179" s="21" t="s">
        <v>176</v>
      </c>
      <c r="C179" s="21" t="s">
        <v>861</v>
      </c>
      <c r="D179" s="119">
        <v>875</v>
      </c>
      <c r="E179" s="113" t="s">
        <v>15</v>
      </c>
      <c r="F179" s="124">
        <v>1</v>
      </c>
      <c r="G179" s="124"/>
      <c r="H179" s="124"/>
      <c r="I179" s="156">
        <v>0.5</v>
      </c>
      <c r="J179" s="123"/>
      <c r="K179" s="123"/>
      <c r="L179" s="123"/>
      <c r="M179" s="123"/>
      <c r="N179" s="123"/>
      <c r="O179" s="123"/>
      <c r="P179" s="123"/>
      <c r="Q179" s="123"/>
      <c r="R179" s="198">
        <f t="shared" si="154"/>
        <v>1</v>
      </c>
      <c r="S179" s="198">
        <f t="shared" si="155"/>
        <v>0</v>
      </c>
      <c r="T179" s="198">
        <f t="shared" si="156"/>
        <v>0</v>
      </c>
      <c r="U179" s="198">
        <f t="shared" si="157"/>
        <v>0.5</v>
      </c>
      <c r="V179" s="198">
        <f t="shared" si="158"/>
        <v>1.5</v>
      </c>
      <c r="W179" s="150">
        <v>1</v>
      </c>
      <c r="X179" s="150">
        <v>0.25</v>
      </c>
      <c r="Y179" s="150"/>
      <c r="Z179" s="150">
        <v>0.5</v>
      </c>
      <c r="AA179" s="150"/>
      <c r="AB179" s="150"/>
      <c r="AC179" s="204">
        <f t="shared" si="168"/>
        <v>-0.25</v>
      </c>
      <c r="AD179" s="152">
        <v>1</v>
      </c>
      <c r="AE179" s="150">
        <v>0.25</v>
      </c>
      <c r="AF179" s="150"/>
      <c r="AG179" s="150">
        <v>0.5</v>
      </c>
      <c r="AH179" s="204">
        <f t="shared" si="169"/>
        <v>-0.25</v>
      </c>
      <c r="AI179" s="35">
        <v>1</v>
      </c>
      <c r="AJ179" s="35"/>
      <c r="AK179" s="35"/>
      <c r="AL179" s="35"/>
      <c r="AM179" s="35" t="s">
        <v>429</v>
      </c>
      <c r="AN179" s="35" t="s">
        <v>700</v>
      </c>
      <c r="AO179" s="35"/>
      <c r="AP179" s="150">
        <v>860.14739999999995</v>
      </c>
      <c r="AQ179" s="150">
        <v>435.8</v>
      </c>
      <c r="AR179" s="150">
        <v>93.9</v>
      </c>
      <c r="AS179" s="150">
        <v>159.96940000000001</v>
      </c>
      <c r="AT179" s="150">
        <v>150.9</v>
      </c>
      <c r="AU179" s="150">
        <v>8</v>
      </c>
      <c r="AV179" s="150">
        <v>134.4</v>
      </c>
      <c r="AW179" s="150"/>
      <c r="AX179" s="150">
        <v>8.5</v>
      </c>
      <c r="AY179" s="150"/>
      <c r="AZ179" s="150">
        <v>19.577999999999999</v>
      </c>
      <c r="BA179" s="150">
        <v>17.277999999999999</v>
      </c>
      <c r="BB179" s="150"/>
      <c r="BC179" s="150">
        <v>2.2999999999999998</v>
      </c>
      <c r="BD179" s="41"/>
      <c r="BF179" s="11">
        <f t="shared" si="187"/>
        <v>860.14739999999995</v>
      </c>
      <c r="BG179" s="11">
        <f t="shared" si="188"/>
        <v>689.6694</v>
      </c>
      <c r="BH179" s="11">
        <f t="shared" si="189"/>
        <v>933.34343054654335</v>
      </c>
      <c r="BI179" s="11">
        <f t="shared" si="190"/>
        <v>795.35778361587359</v>
      </c>
      <c r="BJ179" s="236">
        <f t="shared" si="170"/>
        <v>1.0850970781828131</v>
      </c>
      <c r="BK179" s="236">
        <f t="shared" si="171"/>
        <v>1.153244994798774</v>
      </c>
      <c r="BL179" s="225">
        <f>$BL$9*$BL$406</f>
        <v>587950</v>
      </c>
      <c r="BM179" s="221"/>
      <c r="BN179" s="221"/>
      <c r="BO179" s="221">
        <f t="shared" si="172"/>
        <v>587950</v>
      </c>
      <c r="BP179" s="221">
        <f t="shared" si="191"/>
        <v>933343.43054654333</v>
      </c>
      <c r="BQ179" s="232">
        <f t="shared" si="173"/>
        <v>-345393.43054654333</v>
      </c>
    </row>
    <row r="180" spans="1:69" ht="46.8">
      <c r="A180" s="719"/>
      <c r="B180" s="21" t="s">
        <v>177</v>
      </c>
      <c r="C180" s="21" t="s">
        <v>862</v>
      </c>
      <c r="D180" s="208">
        <v>241</v>
      </c>
      <c r="E180" s="113" t="s">
        <v>15</v>
      </c>
      <c r="F180" s="124">
        <v>1</v>
      </c>
      <c r="G180" s="124"/>
      <c r="H180" s="124"/>
      <c r="I180" s="156">
        <v>0.5</v>
      </c>
      <c r="J180" s="123"/>
      <c r="K180" s="123"/>
      <c r="L180" s="123"/>
      <c r="M180" s="123"/>
      <c r="N180" s="123"/>
      <c r="O180" s="123"/>
      <c r="P180" s="123"/>
      <c r="Q180" s="123"/>
      <c r="R180" s="198">
        <f t="shared" si="154"/>
        <v>1</v>
      </c>
      <c r="S180" s="198">
        <f t="shared" si="155"/>
        <v>0</v>
      </c>
      <c r="T180" s="198">
        <f t="shared" si="156"/>
        <v>0</v>
      </c>
      <c r="U180" s="198">
        <f t="shared" si="157"/>
        <v>0.5</v>
      </c>
      <c r="V180" s="198">
        <f t="shared" si="158"/>
        <v>1.5</v>
      </c>
      <c r="W180" s="150">
        <v>1</v>
      </c>
      <c r="X180" s="150"/>
      <c r="Y180" s="150"/>
      <c r="Z180" s="150">
        <v>0.25</v>
      </c>
      <c r="AA180" s="150"/>
      <c r="AB180" s="150"/>
      <c r="AC180" s="49">
        <f t="shared" si="168"/>
        <v>0</v>
      </c>
      <c r="AD180" s="152">
        <v>1</v>
      </c>
      <c r="AE180" s="150"/>
      <c r="AF180" s="150"/>
      <c r="AG180" s="150">
        <v>0.25</v>
      </c>
      <c r="AH180" s="218">
        <f t="shared" si="169"/>
        <v>0</v>
      </c>
      <c r="AI180" s="35"/>
      <c r="AJ180" s="35"/>
      <c r="AK180" s="35"/>
      <c r="AL180" s="35"/>
      <c r="AM180" s="35" t="s">
        <v>430</v>
      </c>
      <c r="AN180" s="35"/>
      <c r="AO180" s="35"/>
      <c r="AP180" s="150">
        <v>309.91140000000001</v>
      </c>
      <c r="AQ180" s="150">
        <v>211.7</v>
      </c>
      <c r="AR180" s="150">
        <v>0</v>
      </c>
      <c r="AS180" s="150">
        <v>63.933399999999992</v>
      </c>
      <c r="AT180" s="150">
        <v>1.3</v>
      </c>
      <c r="AU180" s="150"/>
      <c r="AV180" s="150">
        <v>0</v>
      </c>
      <c r="AW180" s="150"/>
      <c r="AX180" s="150">
        <v>1.3</v>
      </c>
      <c r="AY180" s="150">
        <v>8.5</v>
      </c>
      <c r="AZ180" s="150">
        <v>24.477999999999998</v>
      </c>
      <c r="BA180" s="150">
        <v>17.277999999999999</v>
      </c>
      <c r="BB180" s="150"/>
      <c r="BC180" s="150">
        <v>7.2</v>
      </c>
      <c r="BD180" s="41"/>
      <c r="BF180" s="11">
        <f t="shared" si="187"/>
        <v>309.91140000000001</v>
      </c>
      <c r="BG180" s="11">
        <f t="shared" si="188"/>
        <v>275.63339999999999</v>
      </c>
      <c r="BH180" s="11">
        <f t="shared" si="189"/>
        <v>336.28395463554506</v>
      </c>
      <c r="BI180" s="11">
        <f t="shared" si="190"/>
        <v>317.87283894936837</v>
      </c>
      <c r="BJ180" s="236">
        <f t="shared" si="170"/>
        <v>1.0850970781828131</v>
      </c>
      <c r="BK180" s="236">
        <f t="shared" si="171"/>
        <v>1.153244994798774</v>
      </c>
      <c r="BL180" s="220">
        <f>$BL$9*$BL$407</f>
        <v>705540</v>
      </c>
      <c r="BM180" s="221"/>
      <c r="BN180" s="221"/>
      <c r="BO180" s="221">
        <f t="shared" si="172"/>
        <v>705540</v>
      </c>
      <c r="BP180" s="221">
        <f t="shared" si="191"/>
        <v>336283.95463554503</v>
      </c>
      <c r="BQ180" s="232">
        <f t="shared" si="173"/>
        <v>369256.04536445497</v>
      </c>
    </row>
    <row r="181" spans="1:69" ht="31.2">
      <c r="A181" s="719"/>
      <c r="B181" s="21" t="s">
        <v>178</v>
      </c>
      <c r="C181" s="21" t="s">
        <v>863</v>
      </c>
      <c r="D181" s="119">
        <v>438</v>
      </c>
      <c r="E181" s="113" t="s">
        <v>15</v>
      </c>
      <c r="F181" s="124">
        <v>1</v>
      </c>
      <c r="G181" s="124"/>
      <c r="H181" s="124"/>
      <c r="I181" s="156">
        <v>0.5</v>
      </c>
      <c r="J181" s="123"/>
      <c r="K181" s="123"/>
      <c r="L181" s="123"/>
      <c r="M181" s="123"/>
      <c r="N181" s="123"/>
      <c r="O181" s="123"/>
      <c r="P181" s="123"/>
      <c r="Q181" s="123"/>
      <c r="R181" s="198">
        <f t="shared" si="154"/>
        <v>1</v>
      </c>
      <c r="S181" s="198">
        <f t="shared" si="155"/>
        <v>0</v>
      </c>
      <c r="T181" s="198">
        <f t="shared" si="156"/>
        <v>0</v>
      </c>
      <c r="U181" s="198">
        <f t="shared" si="157"/>
        <v>0.5</v>
      </c>
      <c r="V181" s="198">
        <f t="shared" si="158"/>
        <v>1.5</v>
      </c>
      <c r="W181" s="150">
        <v>1</v>
      </c>
      <c r="X181" s="150"/>
      <c r="Y181" s="150"/>
      <c r="Z181" s="150">
        <v>0.25</v>
      </c>
      <c r="AA181" s="150"/>
      <c r="AB181" s="150"/>
      <c r="AC181" s="49">
        <f t="shared" si="168"/>
        <v>0</v>
      </c>
      <c r="AD181" s="152">
        <v>1</v>
      </c>
      <c r="AE181" s="150"/>
      <c r="AF181" s="150"/>
      <c r="AG181" s="150">
        <v>0.25</v>
      </c>
      <c r="AH181" s="218">
        <f t="shared" si="169"/>
        <v>0</v>
      </c>
      <c r="AI181" s="35">
        <v>1</v>
      </c>
      <c r="AJ181" s="35"/>
      <c r="AK181" s="35"/>
      <c r="AL181" s="35"/>
      <c r="AM181" s="35" t="s">
        <v>429</v>
      </c>
      <c r="AN181" s="35"/>
      <c r="AO181" s="35"/>
      <c r="AP181" s="150">
        <v>440.4418</v>
      </c>
      <c r="AQ181" s="150">
        <v>260.39999999999998</v>
      </c>
      <c r="AR181" s="150">
        <v>21.5</v>
      </c>
      <c r="AS181" s="150">
        <v>85.133799999999994</v>
      </c>
      <c r="AT181" s="150">
        <v>66.8</v>
      </c>
      <c r="AU181" s="150">
        <v>8</v>
      </c>
      <c r="AV181" s="150">
        <v>35.9</v>
      </c>
      <c r="AW181" s="150"/>
      <c r="AX181" s="150">
        <v>22.9</v>
      </c>
      <c r="AY181" s="150"/>
      <c r="AZ181" s="150">
        <v>6.6080000000000005</v>
      </c>
      <c r="BA181" s="150">
        <v>3.4079999999999999</v>
      </c>
      <c r="BB181" s="150"/>
      <c r="BC181" s="150">
        <v>3.2</v>
      </c>
      <c r="BD181" s="41"/>
      <c r="BF181" s="11">
        <f t="shared" si="187"/>
        <v>440.4418</v>
      </c>
      <c r="BG181" s="11">
        <f t="shared" si="188"/>
        <v>367.03379999999999</v>
      </c>
      <c r="BH181" s="11">
        <f t="shared" si="189"/>
        <v>477.92211028957888</v>
      </c>
      <c r="BI181" s="11">
        <f t="shared" si="190"/>
        <v>423.27989277197429</v>
      </c>
      <c r="BJ181" s="236">
        <f t="shared" si="170"/>
        <v>1.0850970781828131</v>
      </c>
      <c r="BK181" s="236">
        <f t="shared" si="171"/>
        <v>1.1532449947987742</v>
      </c>
      <c r="BL181" s="220">
        <f>$BL$9*$BL$407</f>
        <v>705540</v>
      </c>
      <c r="BM181" s="221"/>
      <c r="BN181" s="221"/>
      <c r="BO181" s="221">
        <f t="shared" si="172"/>
        <v>705540</v>
      </c>
      <c r="BP181" s="221">
        <f t="shared" si="191"/>
        <v>477922.11028957891</v>
      </c>
      <c r="BQ181" s="232">
        <f t="shared" si="173"/>
        <v>227617.88971042109</v>
      </c>
    </row>
    <row r="182" spans="1:69">
      <c r="A182" s="719"/>
      <c r="B182" s="21" t="s">
        <v>179</v>
      </c>
      <c r="C182" s="21" t="s">
        <v>678</v>
      </c>
      <c r="D182" s="119">
        <v>414</v>
      </c>
      <c r="E182" s="113" t="s">
        <v>15</v>
      </c>
      <c r="F182" s="124">
        <v>1</v>
      </c>
      <c r="G182" s="124"/>
      <c r="H182" s="124"/>
      <c r="I182" s="156">
        <v>0.5</v>
      </c>
      <c r="J182" s="123"/>
      <c r="K182" s="123"/>
      <c r="L182" s="123"/>
      <c r="M182" s="123"/>
      <c r="N182" s="123"/>
      <c r="O182" s="123"/>
      <c r="P182" s="123"/>
      <c r="Q182" s="123"/>
      <c r="R182" s="198">
        <f t="shared" si="154"/>
        <v>1</v>
      </c>
      <c r="S182" s="198">
        <f t="shared" si="155"/>
        <v>0</v>
      </c>
      <c r="T182" s="198">
        <f t="shared" si="156"/>
        <v>0</v>
      </c>
      <c r="U182" s="198">
        <f t="shared" si="157"/>
        <v>0.5</v>
      </c>
      <c r="V182" s="198">
        <f t="shared" si="158"/>
        <v>1.5</v>
      </c>
      <c r="W182" s="150">
        <v>1</v>
      </c>
      <c r="X182" s="150"/>
      <c r="Y182" s="150"/>
      <c r="Z182" s="150">
        <v>0.25</v>
      </c>
      <c r="AA182" s="150"/>
      <c r="AB182" s="150"/>
      <c r="AC182" s="49">
        <f t="shared" si="168"/>
        <v>0</v>
      </c>
      <c r="AD182" s="152">
        <v>1</v>
      </c>
      <c r="AE182" s="150"/>
      <c r="AF182" s="150"/>
      <c r="AG182" s="150">
        <v>0.25</v>
      </c>
      <c r="AH182" s="218">
        <f t="shared" si="169"/>
        <v>0</v>
      </c>
      <c r="AI182" s="35">
        <v>1</v>
      </c>
      <c r="AJ182" s="35"/>
      <c r="AK182" s="35"/>
      <c r="AL182" s="35">
        <v>1</v>
      </c>
      <c r="AM182" s="35" t="s">
        <v>429</v>
      </c>
      <c r="AN182" s="35"/>
      <c r="AO182" s="35"/>
      <c r="AP182" s="150">
        <v>599.58479999999997</v>
      </c>
      <c r="AQ182" s="150">
        <v>246</v>
      </c>
      <c r="AR182" s="150">
        <v>43.9</v>
      </c>
      <c r="AS182" s="150">
        <v>87.549799999999991</v>
      </c>
      <c r="AT182" s="150">
        <v>208.20000000000002</v>
      </c>
      <c r="AU182" s="150">
        <v>8</v>
      </c>
      <c r="AV182" s="150">
        <v>161.80000000000001</v>
      </c>
      <c r="AW182" s="150"/>
      <c r="AX182" s="150">
        <v>38.4</v>
      </c>
      <c r="AY182" s="150"/>
      <c r="AZ182" s="150">
        <v>13.935</v>
      </c>
      <c r="BA182" s="150">
        <v>10.435</v>
      </c>
      <c r="BB182" s="150"/>
      <c r="BC182" s="150">
        <v>3.5</v>
      </c>
      <c r="BD182" s="41"/>
      <c r="BF182" s="11">
        <f t="shared" si="187"/>
        <v>599.58479999999997</v>
      </c>
      <c r="BG182" s="11">
        <f t="shared" si="188"/>
        <v>377.44979999999998</v>
      </c>
      <c r="BH182" s="11">
        <f t="shared" si="189"/>
        <v>650.60771460282638</v>
      </c>
      <c r="BI182" s="11">
        <f t="shared" si="190"/>
        <v>435.29209263779831</v>
      </c>
      <c r="BJ182" s="236">
        <f t="shared" si="170"/>
        <v>1.0850970781828131</v>
      </c>
      <c r="BK182" s="236">
        <f t="shared" si="171"/>
        <v>1.1532449947987742</v>
      </c>
      <c r="BL182" s="220">
        <f>$BL$9*$BL$407</f>
        <v>705540</v>
      </c>
      <c r="BM182" s="221"/>
      <c r="BN182" s="221"/>
      <c r="BO182" s="221">
        <f t="shared" si="172"/>
        <v>705540</v>
      </c>
      <c r="BP182" s="221">
        <f t="shared" si="191"/>
        <v>650607.7146028264</v>
      </c>
      <c r="BQ182" s="232">
        <f t="shared" si="173"/>
        <v>54932.285397173604</v>
      </c>
    </row>
    <row r="183" spans="1:69">
      <c r="A183" s="719"/>
      <c r="B183" s="21" t="s">
        <v>180</v>
      </c>
      <c r="C183" s="21" t="s">
        <v>679</v>
      </c>
      <c r="D183" s="119">
        <v>309</v>
      </c>
      <c r="E183" s="113" t="s">
        <v>15</v>
      </c>
      <c r="F183" s="124">
        <v>1</v>
      </c>
      <c r="G183" s="124"/>
      <c r="H183" s="124"/>
      <c r="I183" s="156">
        <v>0.5</v>
      </c>
      <c r="J183" s="123"/>
      <c r="K183" s="123"/>
      <c r="L183" s="123"/>
      <c r="M183" s="123"/>
      <c r="N183" s="123"/>
      <c r="O183" s="123"/>
      <c r="P183" s="123"/>
      <c r="Q183" s="123"/>
      <c r="R183" s="198">
        <f t="shared" si="154"/>
        <v>1</v>
      </c>
      <c r="S183" s="198">
        <f t="shared" si="155"/>
        <v>0</v>
      </c>
      <c r="T183" s="198">
        <f t="shared" si="156"/>
        <v>0</v>
      </c>
      <c r="U183" s="198">
        <f t="shared" si="157"/>
        <v>0.5</v>
      </c>
      <c r="V183" s="198">
        <f t="shared" si="158"/>
        <v>1.5</v>
      </c>
      <c r="W183" s="150">
        <v>1</v>
      </c>
      <c r="X183" s="150"/>
      <c r="Y183" s="150"/>
      <c r="Z183" s="150">
        <v>0.25</v>
      </c>
      <c r="AA183" s="150"/>
      <c r="AB183" s="150"/>
      <c r="AC183" s="49">
        <f t="shared" si="168"/>
        <v>0</v>
      </c>
      <c r="AD183" s="152">
        <v>1</v>
      </c>
      <c r="AE183" s="150"/>
      <c r="AF183" s="150"/>
      <c r="AG183" s="150">
        <v>0.25</v>
      </c>
      <c r="AH183" s="218">
        <f t="shared" si="169"/>
        <v>0</v>
      </c>
      <c r="AI183" s="35">
        <v>1</v>
      </c>
      <c r="AJ183" s="35"/>
      <c r="AK183" s="35"/>
      <c r="AL183" s="35"/>
      <c r="AM183" s="35" t="s">
        <v>429</v>
      </c>
      <c r="AN183" s="35"/>
      <c r="AO183" s="35"/>
      <c r="AP183" s="150">
        <v>776.31680000000017</v>
      </c>
      <c r="AQ183" s="150">
        <v>366.8</v>
      </c>
      <c r="AR183" s="150">
        <v>24.6</v>
      </c>
      <c r="AS183" s="150">
        <v>118.20280000000001</v>
      </c>
      <c r="AT183" s="150">
        <v>257.5</v>
      </c>
      <c r="AU183" s="150"/>
      <c r="AV183" s="150">
        <v>256</v>
      </c>
      <c r="AW183" s="150"/>
      <c r="AX183" s="150">
        <v>1.5</v>
      </c>
      <c r="AY183" s="150"/>
      <c r="AZ183" s="150">
        <v>9.2140000000000004</v>
      </c>
      <c r="BA183" s="150">
        <v>5.0140000000000002</v>
      </c>
      <c r="BB183" s="150"/>
      <c r="BC183" s="150">
        <v>4.2</v>
      </c>
      <c r="BD183" s="41"/>
      <c r="BF183" s="11">
        <f t="shared" si="187"/>
        <v>776.31680000000017</v>
      </c>
      <c r="BG183" s="11">
        <f t="shared" si="188"/>
        <v>509.60280000000006</v>
      </c>
      <c r="BH183" s="11">
        <f t="shared" si="189"/>
        <v>842.37909142423143</v>
      </c>
      <c r="BI183" s="11">
        <f t="shared" si="190"/>
        <v>587.69687843544079</v>
      </c>
      <c r="BJ183" s="236">
        <f t="shared" si="170"/>
        <v>1.0850970781828131</v>
      </c>
      <c r="BK183" s="236">
        <f t="shared" si="171"/>
        <v>1.1532449947987742</v>
      </c>
      <c r="BL183" s="220">
        <f>$BL$9*$BL$407</f>
        <v>705540</v>
      </c>
      <c r="BM183" s="221"/>
      <c r="BN183" s="221"/>
      <c r="BO183" s="221">
        <f t="shared" si="172"/>
        <v>705540</v>
      </c>
      <c r="BP183" s="221">
        <f t="shared" si="191"/>
        <v>842379.09142423142</v>
      </c>
      <c r="BQ183" s="232">
        <f t="shared" si="173"/>
        <v>-136839.09142423142</v>
      </c>
    </row>
    <row r="184" spans="1:69" ht="31.2">
      <c r="A184" s="719"/>
      <c r="B184" s="21" t="s">
        <v>181</v>
      </c>
      <c r="C184" s="21" t="s">
        <v>864</v>
      </c>
      <c r="D184" s="119">
        <v>1353</v>
      </c>
      <c r="E184" s="113" t="s">
        <v>15</v>
      </c>
      <c r="F184" s="123"/>
      <c r="G184" s="123"/>
      <c r="H184" s="123"/>
      <c r="I184" s="123"/>
      <c r="J184" s="131">
        <v>1</v>
      </c>
      <c r="K184" s="131">
        <v>1</v>
      </c>
      <c r="L184" s="131"/>
      <c r="M184" s="131">
        <v>1</v>
      </c>
      <c r="N184" s="123"/>
      <c r="O184" s="123"/>
      <c r="P184" s="123"/>
      <c r="Q184" s="123"/>
      <c r="R184" s="198">
        <f t="shared" si="154"/>
        <v>1</v>
      </c>
      <c r="S184" s="198">
        <f t="shared" si="155"/>
        <v>1</v>
      </c>
      <c r="T184" s="198">
        <f t="shared" si="156"/>
        <v>0</v>
      </c>
      <c r="U184" s="198">
        <f t="shared" si="157"/>
        <v>1</v>
      </c>
      <c r="V184" s="198">
        <f t="shared" si="158"/>
        <v>3</v>
      </c>
      <c r="W184" s="150">
        <v>1</v>
      </c>
      <c r="X184" s="150">
        <v>2</v>
      </c>
      <c r="Y184" s="150"/>
      <c r="Z184" s="150">
        <v>0.5</v>
      </c>
      <c r="AA184" s="150">
        <v>1</v>
      </c>
      <c r="AB184" s="150"/>
      <c r="AC184" s="204">
        <f t="shared" si="168"/>
        <v>-1</v>
      </c>
      <c r="AD184" s="151">
        <v>2</v>
      </c>
      <c r="AE184" s="150">
        <v>1</v>
      </c>
      <c r="AF184" s="150"/>
      <c r="AG184" s="150">
        <v>1.5</v>
      </c>
      <c r="AH184" s="204">
        <f t="shared" si="169"/>
        <v>-1</v>
      </c>
      <c r="AI184" s="35">
        <v>1</v>
      </c>
      <c r="AJ184" s="35">
        <v>2</v>
      </c>
      <c r="AK184" s="35"/>
      <c r="AL184" s="35">
        <v>1</v>
      </c>
      <c r="AM184" s="35" t="s">
        <v>429</v>
      </c>
      <c r="AN184" s="35" t="s">
        <v>429</v>
      </c>
      <c r="AO184" s="35"/>
      <c r="AP184" s="150">
        <v>1462.1721999999997</v>
      </c>
      <c r="AQ184" s="150">
        <v>888.9</v>
      </c>
      <c r="AR184" s="150">
        <v>131.19999999999999</v>
      </c>
      <c r="AS184" s="150">
        <v>308.07019999999994</v>
      </c>
      <c r="AT184" s="150">
        <v>121.6</v>
      </c>
      <c r="AU184" s="150">
        <v>9.5</v>
      </c>
      <c r="AV184" s="150">
        <v>83</v>
      </c>
      <c r="AW184" s="150"/>
      <c r="AX184" s="150">
        <v>29.1</v>
      </c>
      <c r="AY184" s="150"/>
      <c r="AZ184" s="150">
        <v>12.402000000000001</v>
      </c>
      <c r="BA184" s="150">
        <v>10.102</v>
      </c>
      <c r="BB184" s="150"/>
      <c r="BC184" s="150">
        <v>2.2999999999999998</v>
      </c>
      <c r="BD184" s="41"/>
      <c r="BF184" s="11">
        <f t="shared" si="187"/>
        <v>1462.1721999999997</v>
      </c>
      <c r="BG184" s="11">
        <f t="shared" si="188"/>
        <v>1328.1701999999998</v>
      </c>
      <c r="BH184" s="11">
        <f t="shared" si="189"/>
        <v>1586.5987820201356</v>
      </c>
      <c r="BI184" s="11">
        <f t="shared" si="190"/>
        <v>1531.7056353908865</v>
      </c>
      <c r="BJ184" s="236">
        <f t="shared" si="170"/>
        <v>1.0850970781828131</v>
      </c>
      <c r="BK184" s="236">
        <f t="shared" si="171"/>
        <v>1.1532449947987742</v>
      </c>
      <c r="BL184" s="221"/>
      <c r="BM184" s="223">
        <f>$BM$9*$BL$407</f>
        <v>1117740</v>
      </c>
      <c r="BN184" s="221"/>
      <c r="BO184" s="221">
        <f t="shared" si="172"/>
        <v>1117740</v>
      </c>
      <c r="BP184" s="221">
        <f t="shared" si="191"/>
        <v>1586598.7820201355</v>
      </c>
      <c r="BQ184" s="232">
        <f t="shared" si="173"/>
        <v>-468858.78202013555</v>
      </c>
    </row>
    <row r="185" spans="1:69">
      <c r="A185" s="719"/>
      <c r="B185" s="21" t="s">
        <v>182</v>
      </c>
      <c r="C185" s="21" t="s">
        <v>681</v>
      </c>
      <c r="D185" s="119">
        <v>421</v>
      </c>
      <c r="E185" s="113" t="s">
        <v>15</v>
      </c>
      <c r="F185" s="124">
        <v>1</v>
      </c>
      <c r="G185" s="124"/>
      <c r="H185" s="124"/>
      <c r="I185" s="156">
        <v>0.5</v>
      </c>
      <c r="J185" s="123"/>
      <c r="K185" s="123"/>
      <c r="L185" s="123"/>
      <c r="M185" s="123"/>
      <c r="N185" s="123"/>
      <c r="O185" s="123"/>
      <c r="P185" s="123"/>
      <c r="Q185" s="123"/>
      <c r="R185" s="198">
        <f t="shared" si="154"/>
        <v>1</v>
      </c>
      <c r="S185" s="198">
        <f t="shared" si="155"/>
        <v>0</v>
      </c>
      <c r="T185" s="198">
        <f t="shared" si="156"/>
        <v>0</v>
      </c>
      <c r="U185" s="198">
        <f t="shared" si="157"/>
        <v>0.5</v>
      </c>
      <c r="V185" s="198">
        <f t="shared" si="158"/>
        <v>1.5</v>
      </c>
      <c r="W185" s="150">
        <v>1</v>
      </c>
      <c r="X185" s="150"/>
      <c r="Y185" s="150"/>
      <c r="Z185" s="150">
        <v>0.25</v>
      </c>
      <c r="AA185" s="150"/>
      <c r="AB185" s="150"/>
      <c r="AC185" s="49">
        <f t="shared" si="168"/>
        <v>0</v>
      </c>
      <c r="AD185" s="152">
        <v>1</v>
      </c>
      <c r="AE185" s="150"/>
      <c r="AF185" s="150"/>
      <c r="AG185" s="150">
        <v>0.25</v>
      </c>
      <c r="AH185" s="218">
        <f t="shared" si="169"/>
        <v>0</v>
      </c>
      <c r="AI185" s="35">
        <v>1</v>
      </c>
      <c r="AJ185" s="35"/>
      <c r="AK185" s="35"/>
      <c r="AL185" s="35"/>
      <c r="AM185" s="35" t="s">
        <v>429</v>
      </c>
      <c r="AN185" s="35"/>
      <c r="AO185" s="35"/>
      <c r="AP185" s="150">
        <v>760.55820000000006</v>
      </c>
      <c r="AQ185" s="150">
        <v>391.6</v>
      </c>
      <c r="AR185" s="150">
        <v>30</v>
      </c>
      <c r="AS185" s="150">
        <v>127.3232</v>
      </c>
      <c r="AT185" s="150">
        <v>193.10000000000002</v>
      </c>
      <c r="AU185" s="150"/>
      <c r="AV185" s="150">
        <v>154.30000000000001</v>
      </c>
      <c r="AW185" s="150"/>
      <c r="AX185" s="150">
        <v>38.799999999999997</v>
      </c>
      <c r="AY185" s="150"/>
      <c r="AZ185" s="150">
        <v>18.535</v>
      </c>
      <c r="BA185" s="150">
        <v>15.935</v>
      </c>
      <c r="BB185" s="150"/>
      <c r="BC185" s="150">
        <v>2.6</v>
      </c>
      <c r="BD185" s="41"/>
      <c r="BF185" s="11">
        <f t="shared" si="187"/>
        <v>760.55820000000006</v>
      </c>
      <c r="BG185" s="11">
        <f t="shared" si="188"/>
        <v>548.92320000000007</v>
      </c>
      <c r="BH185" s="11">
        <f t="shared" si="189"/>
        <v>825.27948060797962</v>
      </c>
      <c r="BI185" s="11">
        <f t="shared" si="190"/>
        <v>633.04293292892646</v>
      </c>
      <c r="BJ185" s="236">
        <f t="shared" si="170"/>
        <v>1.0850970781828131</v>
      </c>
      <c r="BK185" s="236">
        <f t="shared" si="171"/>
        <v>1.153244994798774</v>
      </c>
      <c r="BL185" s="220">
        <f>$BL$9*$BL$407</f>
        <v>705540</v>
      </c>
      <c r="BM185" s="221"/>
      <c r="BN185" s="221"/>
      <c r="BO185" s="221">
        <f t="shared" si="172"/>
        <v>705540</v>
      </c>
      <c r="BP185" s="221">
        <f t="shared" si="191"/>
        <v>825279.48060797958</v>
      </c>
      <c r="BQ185" s="232">
        <f t="shared" si="173"/>
        <v>-119739.48060797958</v>
      </c>
    </row>
    <row r="186" spans="1:69">
      <c r="A186" s="719"/>
      <c r="B186" s="21" t="s">
        <v>183</v>
      </c>
      <c r="C186" s="21" t="s">
        <v>682</v>
      </c>
      <c r="D186" s="119">
        <v>1197</v>
      </c>
      <c r="E186" s="113" t="s">
        <v>15</v>
      </c>
      <c r="F186" s="123"/>
      <c r="G186" s="123"/>
      <c r="H186" s="123"/>
      <c r="I186" s="123"/>
      <c r="J186" s="131">
        <v>1</v>
      </c>
      <c r="K186" s="131">
        <v>1</v>
      </c>
      <c r="L186" s="131"/>
      <c r="M186" s="131">
        <v>1</v>
      </c>
      <c r="N186" s="123"/>
      <c r="O186" s="123"/>
      <c r="P186" s="123"/>
      <c r="Q186" s="123"/>
      <c r="R186" s="198">
        <f t="shared" si="154"/>
        <v>1</v>
      </c>
      <c r="S186" s="198">
        <f t="shared" si="155"/>
        <v>1</v>
      </c>
      <c r="T186" s="198">
        <f t="shared" si="156"/>
        <v>0</v>
      </c>
      <c r="U186" s="198">
        <f t="shared" si="157"/>
        <v>1</v>
      </c>
      <c r="V186" s="198">
        <f t="shared" si="158"/>
        <v>3</v>
      </c>
      <c r="W186" s="150">
        <v>1</v>
      </c>
      <c r="X186" s="150">
        <v>1</v>
      </c>
      <c r="Y186" s="150"/>
      <c r="Z186" s="150">
        <v>0.5</v>
      </c>
      <c r="AA186" s="150"/>
      <c r="AB186" s="150"/>
      <c r="AC186" s="49">
        <f t="shared" si="168"/>
        <v>0</v>
      </c>
      <c r="AD186" s="152">
        <v>2</v>
      </c>
      <c r="AE186" s="150"/>
      <c r="AF186" s="150"/>
      <c r="AG186" s="150">
        <v>0.5</v>
      </c>
      <c r="AH186" s="218">
        <f t="shared" si="169"/>
        <v>0</v>
      </c>
      <c r="AI186" s="35">
        <v>1</v>
      </c>
      <c r="AJ186" s="35">
        <v>1</v>
      </c>
      <c r="AK186" s="35"/>
      <c r="AL186" s="35">
        <v>1</v>
      </c>
      <c r="AM186" s="35" t="s">
        <v>429</v>
      </c>
      <c r="AN186" s="35" t="s">
        <v>429</v>
      </c>
      <c r="AO186" s="35"/>
      <c r="AP186" s="150">
        <v>1177.2092</v>
      </c>
      <c r="AQ186" s="150">
        <v>781.1</v>
      </c>
      <c r="AR186" s="150">
        <v>77.099999999999994</v>
      </c>
      <c r="AS186" s="150">
        <v>259.1764</v>
      </c>
      <c r="AT186" s="150">
        <v>56.1</v>
      </c>
      <c r="AU186" s="150"/>
      <c r="AV186" s="150">
        <v>40.200000000000003</v>
      </c>
      <c r="AW186" s="150"/>
      <c r="AX186" s="150">
        <v>15.9</v>
      </c>
      <c r="AY186" s="150"/>
      <c r="AZ186" s="150">
        <v>3.7327999999999997</v>
      </c>
      <c r="BA186" s="150">
        <v>0.93279999999999996</v>
      </c>
      <c r="BB186" s="150"/>
      <c r="BC186" s="150">
        <v>2.8</v>
      </c>
      <c r="BD186" s="41"/>
      <c r="BF186" s="11">
        <f t="shared" si="187"/>
        <v>1177.2092</v>
      </c>
      <c r="BG186" s="11">
        <f t="shared" si="188"/>
        <v>1117.3764000000001</v>
      </c>
      <c r="BH186" s="11">
        <f t="shared" si="189"/>
        <v>1277.3862633299268</v>
      </c>
      <c r="BI186" s="11">
        <f t="shared" si="190"/>
        <v>1288.6087406062729</v>
      </c>
      <c r="BJ186" s="236">
        <f t="shared" si="170"/>
        <v>1.0850970781828131</v>
      </c>
      <c r="BK186" s="236">
        <f t="shared" si="171"/>
        <v>1.153244994798774</v>
      </c>
      <c r="BL186" s="221"/>
      <c r="BM186" s="220">
        <f>$BM$9*$BL$407</f>
        <v>1117740</v>
      </c>
      <c r="BN186" s="221"/>
      <c r="BO186" s="221">
        <f t="shared" si="172"/>
        <v>1117740</v>
      </c>
      <c r="BP186" s="221">
        <f t="shared" si="191"/>
        <v>1277386.2633299269</v>
      </c>
      <c r="BQ186" s="232">
        <f t="shared" si="173"/>
        <v>-159646.26332992688</v>
      </c>
    </row>
    <row r="187" spans="1:69">
      <c r="A187" s="719"/>
      <c r="B187" s="21" t="s">
        <v>184</v>
      </c>
      <c r="C187" s="21" t="s">
        <v>683</v>
      </c>
      <c r="D187" s="119">
        <v>426</v>
      </c>
      <c r="E187" s="113" t="s">
        <v>15</v>
      </c>
      <c r="F187" s="124">
        <v>1</v>
      </c>
      <c r="G187" s="124"/>
      <c r="H187" s="124"/>
      <c r="I187" s="156">
        <v>0.5</v>
      </c>
      <c r="J187" s="123"/>
      <c r="K187" s="123"/>
      <c r="L187" s="123"/>
      <c r="M187" s="123"/>
      <c r="N187" s="123"/>
      <c r="O187" s="123"/>
      <c r="P187" s="123"/>
      <c r="Q187" s="123"/>
      <c r="R187" s="198">
        <f t="shared" si="154"/>
        <v>1</v>
      </c>
      <c r="S187" s="198">
        <f t="shared" si="155"/>
        <v>0</v>
      </c>
      <c r="T187" s="198">
        <f t="shared" si="156"/>
        <v>0</v>
      </c>
      <c r="U187" s="198">
        <f t="shared" si="157"/>
        <v>0.5</v>
      </c>
      <c r="V187" s="198">
        <f t="shared" si="158"/>
        <v>1.5</v>
      </c>
      <c r="W187" s="150">
        <v>1</v>
      </c>
      <c r="X187" s="150"/>
      <c r="Y187" s="150"/>
      <c r="Z187" s="150">
        <v>0.25</v>
      </c>
      <c r="AA187" s="150"/>
      <c r="AB187" s="150"/>
      <c r="AC187" s="49">
        <f t="shared" si="168"/>
        <v>0</v>
      </c>
      <c r="AD187" s="152">
        <v>1</v>
      </c>
      <c r="AE187" s="150"/>
      <c r="AF187" s="150"/>
      <c r="AG187" s="150">
        <v>0.25</v>
      </c>
      <c r="AH187" s="218">
        <f t="shared" si="169"/>
        <v>0</v>
      </c>
      <c r="AI187" s="35">
        <v>1</v>
      </c>
      <c r="AJ187" s="35"/>
      <c r="AK187" s="35"/>
      <c r="AL187" s="35"/>
      <c r="AM187" s="35" t="s">
        <v>429</v>
      </c>
      <c r="AN187" s="35"/>
      <c r="AO187" s="35"/>
      <c r="AP187" s="150">
        <v>636.3442</v>
      </c>
      <c r="AQ187" s="150">
        <v>318.7</v>
      </c>
      <c r="AR187" s="150">
        <v>21.9</v>
      </c>
      <c r="AS187" s="150">
        <v>102.86119999999998</v>
      </c>
      <c r="AT187" s="150">
        <v>178.60000000000002</v>
      </c>
      <c r="AU187" s="150">
        <v>8</v>
      </c>
      <c r="AV187" s="150">
        <v>134.80000000000001</v>
      </c>
      <c r="AW187" s="150"/>
      <c r="AX187" s="150">
        <v>35.799999999999997</v>
      </c>
      <c r="AY187" s="150"/>
      <c r="AZ187" s="150">
        <v>14.283000000000001</v>
      </c>
      <c r="BA187" s="150">
        <v>10.983000000000001</v>
      </c>
      <c r="BB187" s="150"/>
      <c r="BC187" s="150">
        <v>3.3</v>
      </c>
      <c r="BD187" s="41"/>
      <c r="BF187" s="11">
        <f t="shared" si="187"/>
        <v>636.3442</v>
      </c>
      <c r="BG187" s="11">
        <f t="shared" si="188"/>
        <v>443.46119999999996</v>
      </c>
      <c r="BH187" s="11">
        <f t="shared" si="189"/>
        <v>690.49523213857958</v>
      </c>
      <c r="BI187" s="11">
        <f t="shared" si="190"/>
        <v>511.41940928745805</v>
      </c>
      <c r="BJ187" s="236">
        <f t="shared" si="170"/>
        <v>1.0850970781828131</v>
      </c>
      <c r="BK187" s="236">
        <f t="shared" si="171"/>
        <v>1.153244994798774</v>
      </c>
      <c r="BL187" s="220">
        <f t="shared" ref="BL187:BL193" si="192">$BL$9*$BL$407</f>
        <v>705540</v>
      </c>
      <c r="BM187" s="221"/>
      <c r="BN187" s="221"/>
      <c r="BO187" s="221">
        <f t="shared" si="172"/>
        <v>705540</v>
      </c>
      <c r="BP187" s="221">
        <f t="shared" si="191"/>
        <v>690495.23213857959</v>
      </c>
      <c r="BQ187" s="232">
        <f t="shared" si="173"/>
        <v>15044.767861420405</v>
      </c>
    </row>
    <row r="188" spans="1:69">
      <c r="A188" s="719"/>
      <c r="B188" s="21" t="s">
        <v>185</v>
      </c>
      <c r="C188" s="21" t="s">
        <v>865</v>
      </c>
      <c r="D188" s="119">
        <v>740</v>
      </c>
      <c r="E188" s="113" t="s">
        <v>15</v>
      </c>
      <c r="F188" s="124">
        <v>1</v>
      </c>
      <c r="G188" s="124"/>
      <c r="H188" s="124"/>
      <c r="I188" s="156">
        <v>0.5</v>
      </c>
      <c r="J188" s="123"/>
      <c r="K188" s="123"/>
      <c r="L188" s="123"/>
      <c r="M188" s="123"/>
      <c r="N188" s="123"/>
      <c r="O188" s="123"/>
      <c r="P188" s="123"/>
      <c r="Q188" s="123"/>
      <c r="R188" s="198">
        <f t="shared" si="154"/>
        <v>1</v>
      </c>
      <c r="S188" s="198">
        <f t="shared" si="155"/>
        <v>0</v>
      </c>
      <c r="T188" s="198">
        <f t="shared" si="156"/>
        <v>0</v>
      </c>
      <c r="U188" s="198">
        <f t="shared" si="157"/>
        <v>0.5</v>
      </c>
      <c r="V188" s="198">
        <f t="shared" si="158"/>
        <v>1.5</v>
      </c>
      <c r="W188" s="150">
        <v>1</v>
      </c>
      <c r="X188" s="150"/>
      <c r="Y188" s="150"/>
      <c r="Z188" s="150">
        <v>0.25</v>
      </c>
      <c r="AA188" s="150"/>
      <c r="AB188" s="150"/>
      <c r="AC188" s="49">
        <f t="shared" si="168"/>
        <v>0</v>
      </c>
      <c r="AD188" s="152">
        <v>1</v>
      </c>
      <c r="AE188" s="150"/>
      <c r="AF188" s="150"/>
      <c r="AG188" s="150">
        <v>0.25</v>
      </c>
      <c r="AH188" s="218">
        <f t="shared" si="169"/>
        <v>0</v>
      </c>
      <c r="AI188" s="35">
        <v>1</v>
      </c>
      <c r="AJ188" s="35"/>
      <c r="AK188" s="35"/>
      <c r="AL188" s="35">
        <v>1</v>
      </c>
      <c r="AM188" s="35" t="s">
        <v>429</v>
      </c>
      <c r="AN188" s="35"/>
      <c r="AO188" s="35"/>
      <c r="AP188" s="150">
        <v>485.7484</v>
      </c>
      <c r="AQ188" s="150">
        <v>292.2</v>
      </c>
      <c r="AR188" s="150">
        <v>41.5</v>
      </c>
      <c r="AS188" s="150">
        <v>100.7774</v>
      </c>
      <c r="AT188" s="150">
        <v>42.5</v>
      </c>
      <c r="AU188" s="150"/>
      <c r="AV188" s="150">
        <v>29.8</v>
      </c>
      <c r="AW188" s="150"/>
      <c r="AX188" s="150">
        <v>12.7</v>
      </c>
      <c r="AY188" s="150"/>
      <c r="AZ188" s="150">
        <v>8.7710000000000008</v>
      </c>
      <c r="BA188" s="150">
        <v>6.5709999999999997</v>
      </c>
      <c r="BB188" s="150"/>
      <c r="BC188" s="150">
        <v>2.2000000000000002</v>
      </c>
      <c r="BD188" s="41"/>
      <c r="BF188" s="11">
        <f t="shared" si="187"/>
        <v>485.7484</v>
      </c>
      <c r="BG188" s="11">
        <f t="shared" si="188"/>
        <v>434.47739999999999</v>
      </c>
      <c r="BH188" s="11">
        <f t="shared" si="189"/>
        <v>527.0841695719763</v>
      </c>
      <c r="BI188" s="11">
        <f t="shared" si="190"/>
        <v>501.05888690318488</v>
      </c>
      <c r="BJ188" s="236">
        <f t="shared" si="170"/>
        <v>1.0850970781828129</v>
      </c>
      <c r="BK188" s="236">
        <f t="shared" si="171"/>
        <v>1.1532449947987742</v>
      </c>
      <c r="BL188" s="220">
        <f t="shared" si="192"/>
        <v>705540</v>
      </c>
      <c r="BM188" s="221"/>
      <c r="BN188" s="221"/>
      <c r="BO188" s="221">
        <f t="shared" si="172"/>
        <v>705540</v>
      </c>
      <c r="BP188" s="221">
        <f t="shared" si="191"/>
        <v>527084.16957197629</v>
      </c>
      <c r="BQ188" s="232">
        <f t="shared" si="173"/>
        <v>178455.83042802371</v>
      </c>
    </row>
    <row r="189" spans="1:69">
      <c r="A189" s="719"/>
      <c r="B189" s="21" t="s">
        <v>186</v>
      </c>
      <c r="C189" s="21" t="s">
        <v>866</v>
      </c>
      <c r="D189" s="119">
        <v>443</v>
      </c>
      <c r="E189" s="113" t="s">
        <v>15</v>
      </c>
      <c r="F189" s="124">
        <v>1</v>
      </c>
      <c r="G189" s="124"/>
      <c r="H189" s="124"/>
      <c r="I189" s="156">
        <v>0.5</v>
      </c>
      <c r="J189" s="123"/>
      <c r="K189" s="123"/>
      <c r="L189" s="123"/>
      <c r="M189" s="123"/>
      <c r="N189" s="123"/>
      <c r="O189" s="123"/>
      <c r="P189" s="123"/>
      <c r="Q189" s="123"/>
      <c r="R189" s="198">
        <f t="shared" si="154"/>
        <v>1</v>
      </c>
      <c r="S189" s="198">
        <f t="shared" si="155"/>
        <v>0</v>
      </c>
      <c r="T189" s="198">
        <f t="shared" si="156"/>
        <v>0</v>
      </c>
      <c r="U189" s="198">
        <f t="shared" si="157"/>
        <v>0.5</v>
      </c>
      <c r="V189" s="198">
        <f t="shared" si="158"/>
        <v>1.5</v>
      </c>
      <c r="W189" s="150">
        <v>1</v>
      </c>
      <c r="X189" s="150"/>
      <c r="Y189" s="150"/>
      <c r="Z189" s="150">
        <v>0.25</v>
      </c>
      <c r="AA189" s="150"/>
      <c r="AB189" s="150"/>
      <c r="AC189" s="49">
        <f t="shared" si="168"/>
        <v>0</v>
      </c>
      <c r="AD189" s="152">
        <v>1</v>
      </c>
      <c r="AE189" s="150"/>
      <c r="AF189" s="150"/>
      <c r="AG189" s="150">
        <v>0.25</v>
      </c>
      <c r="AH189" s="218">
        <f t="shared" si="169"/>
        <v>0</v>
      </c>
      <c r="AI189" s="35">
        <v>1</v>
      </c>
      <c r="AJ189" s="35"/>
      <c r="AK189" s="35"/>
      <c r="AL189" s="35"/>
      <c r="AM189" s="35" t="s">
        <v>429</v>
      </c>
      <c r="AN189" s="35"/>
      <c r="AO189" s="35"/>
      <c r="AP189" s="150">
        <v>1242.3719999999998</v>
      </c>
      <c r="AQ189" s="150">
        <v>461.3</v>
      </c>
      <c r="AR189" s="150">
        <v>21.7</v>
      </c>
      <c r="AS189" s="150">
        <v>145.86599999999999</v>
      </c>
      <c r="AT189" s="150">
        <v>584.79999999999995</v>
      </c>
      <c r="AU189" s="150">
        <v>8</v>
      </c>
      <c r="AV189" s="150">
        <v>526.5</v>
      </c>
      <c r="AW189" s="150"/>
      <c r="AX189" s="150">
        <v>50.3</v>
      </c>
      <c r="AY189" s="150"/>
      <c r="AZ189" s="150">
        <v>28.706</v>
      </c>
      <c r="BA189" s="150">
        <v>24.806000000000001</v>
      </c>
      <c r="BB189" s="150"/>
      <c r="BC189" s="150">
        <v>3.9</v>
      </c>
      <c r="BD189" s="41"/>
      <c r="BF189" s="11">
        <f t="shared" si="187"/>
        <v>1242.3719999999998</v>
      </c>
      <c r="BG189" s="11">
        <f t="shared" si="188"/>
        <v>628.86599999999999</v>
      </c>
      <c r="BH189" s="11">
        <f t="shared" si="189"/>
        <v>1348.0942272161376</v>
      </c>
      <c r="BI189" s="11">
        <f t="shared" si="190"/>
        <v>725.23656689912582</v>
      </c>
      <c r="BJ189" s="236">
        <f t="shared" si="170"/>
        <v>1.0850970781828131</v>
      </c>
      <c r="BK189" s="236">
        <f t="shared" si="171"/>
        <v>1.153244994798774</v>
      </c>
      <c r="BL189" s="220">
        <f t="shared" si="192"/>
        <v>705540</v>
      </c>
      <c r="BM189" s="221"/>
      <c r="BN189" s="221"/>
      <c r="BO189" s="221">
        <f t="shared" si="172"/>
        <v>705540</v>
      </c>
      <c r="BP189" s="221">
        <f t="shared" si="191"/>
        <v>1348094.2272161376</v>
      </c>
      <c r="BQ189" s="232">
        <f t="shared" si="173"/>
        <v>-642554.22721613757</v>
      </c>
    </row>
    <row r="190" spans="1:69" ht="46.8">
      <c r="A190" s="719"/>
      <c r="B190" s="21" t="s">
        <v>187</v>
      </c>
      <c r="C190" s="21" t="s">
        <v>867</v>
      </c>
      <c r="D190" s="119">
        <v>444</v>
      </c>
      <c r="E190" s="113" t="s">
        <v>15</v>
      </c>
      <c r="F190" s="124">
        <v>1</v>
      </c>
      <c r="G190" s="124"/>
      <c r="H190" s="124"/>
      <c r="I190" s="156">
        <v>0.5</v>
      </c>
      <c r="J190" s="123"/>
      <c r="K190" s="123"/>
      <c r="L190" s="123"/>
      <c r="M190" s="123"/>
      <c r="N190" s="123"/>
      <c r="O190" s="123"/>
      <c r="P190" s="123"/>
      <c r="Q190" s="123"/>
      <c r="R190" s="198">
        <f t="shared" si="154"/>
        <v>1</v>
      </c>
      <c r="S190" s="198">
        <f t="shared" si="155"/>
        <v>0</v>
      </c>
      <c r="T190" s="198">
        <f t="shared" si="156"/>
        <v>0</v>
      </c>
      <c r="U190" s="198">
        <f t="shared" si="157"/>
        <v>0.5</v>
      </c>
      <c r="V190" s="198">
        <f t="shared" si="158"/>
        <v>1.5</v>
      </c>
      <c r="W190" s="150">
        <v>1</v>
      </c>
      <c r="X190" s="150"/>
      <c r="Y190" s="150"/>
      <c r="Z190" s="150">
        <v>0.25</v>
      </c>
      <c r="AA190" s="150"/>
      <c r="AB190" s="150"/>
      <c r="AC190" s="49">
        <f t="shared" si="168"/>
        <v>0</v>
      </c>
      <c r="AD190" s="152">
        <v>1</v>
      </c>
      <c r="AE190" s="150"/>
      <c r="AF190" s="150"/>
      <c r="AG190" s="150">
        <v>0.25</v>
      </c>
      <c r="AH190" s="218">
        <f t="shared" si="169"/>
        <v>0</v>
      </c>
      <c r="AI190" s="35">
        <v>1</v>
      </c>
      <c r="AJ190" s="35"/>
      <c r="AK190" s="35"/>
      <c r="AL190" s="35"/>
      <c r="AM190" s="35" t="s">
        <v>429</v>
      </c>
      <c r="AN190" s="35"/>
      <c r="AO190" s="35"/>
      <c r="AP190" s="150">
        <v>629.38519999999994</v>
      </c>
      <c r="AQ190" s="150">
        <v>252.9</v>
      </c>
      <c r="AR190" s="150">
        <v>45.7</v>
      </c>
      <c r="AS190" s="150">
        <v>90.177199999999999</v>
      </c>
      <c r="AT190" s="150">
        <v>232.39999999999998</v>
      </c>
      <c r="AU190" s="150">
        <v>8</v>
      </c>
      <c r="AV190" s="150">
        <v>184.6</v>
      </c>
      <c r="AW190" s="150"/>
      <c r="AX190" s="150">
        <v>39.799999999999997</v>
      </c>
      <c r="AY190" s="150"/>
      <c r="AZ190" s="150">
        <v>8.2080000000000002</v>
      </c>
      <c r="BA190" s="150">
        <v>4.9080000000000004</v>
      </c>
      <c r="BB190" s="150"/>
      <c r="BC190" s="150">
        <v>3.3</v>
      </c>
      <c r="BD190" s="41"/>
      <c r="BF190" s="11">
        <f t="shared" si="187"/>
        <v>629.38519999999994</v>
      </c>
      <c r="BG190" s="11">
        <f t="shared" si="188"/>
        <v>388.77719999999999</v>
      </c>
      <c r="BH190" s="11">
        <f t="shared" si="189"/>
        <v>682.94404157150541</v>
      </c>
      <c r="BI190" s="11">
        <f t="shared" si="190"/>
        <v>448.35535999188187</v>
      </c>
      <c r="BJ190" s="236">
        <f t="shared" si="170"/>
        <v>1.0850970781828131</v>
      </c>
      <c r="BK190" s="236">
        <f t="shared" si="171"/>
        <v>1.153244994798774</v>
      </c>
      <c r="BL190" s="220">
        <f t="shared" si="192"/>
        <v>705540</v>
      </c>
      <c r="BM190" s="221"/>
      <c r="BN190" s="221"/>
      <c r="BO190" s="221">
        <f t="shared" si="172"/>
        <v>705540</v>
      </c>
      <c r="BP190" s="221">
        <f t="shared" si="191"/>
        <v>682944.04157150537</v>
      </c>
      <c r="BQ190" s="232">
        <f t="shared" si="173"/>
        <v>22595.958428494632</v>
      </c>
    </row>
    <row r="191" spans="1:69" ht="31.2">
      <c r="A191" s="719"/>
      <c r="B191" s="21" t="s">
        <v>188</v>
      </c>
      <c r="C191" s="21" t="s">
        <v>868</v>
      </c>
      <c r="D191" s="208">
        <v>191</v>
      </c>
      <c r="E191" s="113" t="s">
        <v>15</v>
      </c>
      <c r="F191" s="124">
        <v>1</v>
      </c>
      <c r="G191" s="124"/>
      <c r="H191" s="124"/>
      <c r="I191" s="156">
        <v>0.5</v>
      </c>
      <c r="J191" s="123"/>
      <c r="K191" s="123"/>
      <c r="L191" s="123"/>
      <c r="M191" s="123"/>
      <c r="N191" s="123"/>
      <c r="O191" s="123"/>
      <c r="P191" s="123"/>
      <c r="Q191" s="123"/>
      <c r="R191" s="198">
        <f t="shared" si="154"/>
        <v>1</v>
      </c>
      <c r="S191" s="198">
        <f t="shared" si="155"/>
        <v>0</v>
      </c>
      <c r="T191" s="198">
        <f t="shared" si="156"/>
        <v>0</v>
      </c>
      <c r="U191" s="198">
        <f t="shared" si="157"/>
        <v>0.5</v>
      </c>
      <c r="V191" s="198">
        <f t="shared" si="158"/>
        <v>1.5</v>
      </c>
      <c r="W191" s="150">
        <v>1</v>
      </c>
      <c r="X191" s="150"/>
      <c r="Y191" s="150"/>
      <c r="Z191" s="150">
        <v>0.25</v>
      </c>
      <c r="AA191" s="150"/>
      <c r="AB191" s="150"/>
      <c r="AC191" s="49">
        <f t="shared" si="168"/>
        <v>0</v>
      </c>
      <c r="AD191" s="152">
        <v>1</v>
      </c>
      <c r="AE191" s="150"/>
      <c r="AF191" s="150"/>
      <c r="AG191" s="150">
        <v>0.25</v>
      </c>
      <c r="AH191" s="218">
        <f t="shared" si="169"/>
        <v>0</v>
      </c>
      <c r="AI191" s="35">
        <v>1</v>
      </c>
      <c r="AJ191" s="35"/>
      <c r="AK191" s="35"/>
      <c r="AL191" s="35"/>
      <c r="AM191" s="35" t="s">
        <v>429</v>
      </c>
      <c r="AN191" s="35"/>
      <c r="AO191" s="35"/>
      <c r="AP191" s="150">
        <v>608.3119999999999</v>
      </c>
      <c r="AQ191" s="150">
        <v>317</v>
      </c>
      <c r="AR191" s="150">
        <v>20.5</v>
      </c>
      <c r="AS191" s="150">
        <v>101.925</v>
      </c>
      <c r="AT191" s="150">
        <v>161</v>
      </c>
      <c r="AU191" s="150"/>
      <c r="AV191" s="150">
        <v>128.80000000000001</v>
      </c>
      <c r="AW191" s="150"/>
      <c r="AX191" s="150">
        <v>32.200000000000003</v>
      </c>
      <c r="AY191" s="150"/>
      <c r="AZ191" s="150">
        <v>7.8870000000000005</v>
      </c>
      <c r="BA191" s="150">
        <v>5.1870000000000003</v>
      </c>
      <c r="BB191" s="150"/>
      <c r="BC191" s="150">
        <v>2.7</v>
      </c>
      <c r="BD191" s="41"/>
      <c r="BF191" s="11">
        <f t="shared" si="187"/>
        <v>608.3119999999999</v>
      </c>
      <c r="BG191" s="11">
        <f t="shared" si="188"/>
        <v>439.42500000000001</v>
      </c>
      <c r="BH191" s="11">
        <f t="shared" si="189"/>
        <v>660.07757382354328</v>
      </c>
      <c r="BI191" s="11">
        <f t="shared" si="190"/>
        <v>506.76468183945127</v>
      </c>
      <c r="BJ191" s="236">
        <f t="shared" si="170"/>
        <v>1.0850970781828131</v>
      </c>
      <c r="BK191" s="236">
        <f t="shared" si="171"/>
        <v>1.153244994798774</v>
      </c>
      <c r="BL191" s="220">
        <f t="shared" si="192"/>
        <v>705540</v>
      </c>
      <c r="BM191" s="221"/>
      <c r="BN191" s="221"/>
      <c r="BO191" s="221">
        <f t="shared" si="172"/>
        <v>705540</v>
      </c>
      <c r="BP191" s="221">
        <f t="shared" si="191"/>
        <v>660077.57382354327</v>
      </c>
      <c r="BQ191" s="232">
        <f t="shared" si="173"/>
        <v>45462.426176456735</v>
      </c>
    </row>
    <row r="192" spans="1:69" ht="78">
      <c r="A192" s="719"/>
      <c r="B192" s="21" t="s">
        <v>189</v>
      </c>
      <c r="C192" s="21" t="s">
        <v>869</v>
      </c>
      <c r="D192" s="208">
        <v>216</v>
      </c>
      <c r="E192" s="113" t="s">
        <v>15</v>
      </c>
      <c r="F192" s="124">
        <v>1</v>
      </c>
      <c r="G192" s="124"/>
      <c r="H192" s="124"/>
      <c r="I192" s="156">
        <v>0.5</v>
      </c>
      <c r="J192" s="123"/>
      <c r="K192" s="123"/>
      <c r="L192" s="123"/>
      <c r="M192" s="123"/>
      <c r="N192" s="123"/>
      <c r="O192" s="123"/>
      <c r="P192" s="123"/>
      <c r="Q192" s="123"/>
      <c r="R192" s="198">
        <f t="shared" si="154"/>
        <v>1</v>
      </c>
      <c r="S192" s="198">
        <f t="shared" si="155"/>
        <v>0</v>
      </c>
      <c r="T192" s="198">
        <f t="shared" si="156"/>
        <v>0</v>
      </c>
      <c r="U192" s="198">
        <f t="shared" si="157"/>
        <v>0.5</v>
      </c>
      <c r="V192" s="198">
        <f t="shared" si="158"/>
        <v>1.5</v>
      </c>
      <c r="W192" s="150">
        <v>1</v>
      </c>
      <c r="X192" s="150"/>
      <c r="Y192" s="150"/>
      <c r="Z192" s="150">
        <v>0.25</v>
      </c>
      <c r="AA192" s="150"/>
      <c r="AB192" s="150"/>
      <c r="AC192" s="49">
        <f t="shared" si="168"/>
        <v>0</v>
      </c>
      <c r="AD192" s="152">
        <v>1</v>
      </c>
      <c r="AE192" s="150"/>
      <c r="AF192" s="150"/>
      <c r="AG192" s="150">
        <v>0.25</v>
      </c>
      <c r="AH192" s="218">
        <f t="shared" si="169"/>
        <v>0</v>
      </c>
      <c r="AI192" s="35"/>
      <c r="AJ192" s="35"/>
      <c r="AK192" s="35"/>
      <c r="AL192" s="35"/>
      <c r="AM192" s="35" t="s">
        <v>430</v>
      </c>
      <c r="AN192" s="35"/>
      <c r="AO192" s="35"/>
      <c r="AP192" s="150">
        <v>659.86959999999999</v>
      </c>
      <c r="AQ192" s="150">
        <v>278.8</v>
      </c>
      <c r="AR192" s="150">
        <v>11</v>
      </c>
      <c r="AS192" s="150">
        <v>87.519599999999997</v>
      </c>
      <c r="AT192" s="150">
        <v>275.29999999999995</v>
      </c>
      <c r="AU192" s="150">
        <v>8</v>
      </c>
      <c r="AV192" s="150">
        <v>224.2</v>
      </c>
      <c r="AW192" s="150"/>
      <c r="AX192" s="150">
        <v>43.099999999999994</v>
      </c>
      <c r="AY192" s="150"/>
      <c r="AZ192" s="150">
        <v>7.25</v>
      </c>
      <c r="BA192" s="150">
        <v>3.85</v>
      </c>
      <c r="BB192" s="150"/>
      <c r="BC192" s="150">
        <v>3.4</v>
      </c>
      <c r="BD192" s="41"/>
      <c r="BF192" s="11">
        <f t="shared" si="187"/>
        <v>659.86959999999999</v>
      </c>
      <c r="BG192" s="11">
        <f t="shared" si="188"/>
        <v>377.31960000000004</v>
      </c>
      <c r="BH192" s="11">
        <f t="shared" si="189"/>
        <v>716.02257494166156</v>
      </c>
      <c r="BI192" s="11">
        <f t="shared" si="190"/>
        <v>435.14194013947559</v>
      </c>
      <c r="BJ192" s="236">
        <f t="shared" si="170"/>
        <v>1.0850970781828131</v>
      </c>
      <c r="BK192" s="236">
        <f t="shared" si="171"/>
        <v>1.1532449947987742</v>
      </c>
      <c r="BL192" s="220">
        <f t="shared" si="192"/>
        <v>705540</v>
      </c>
      <c r="BM192" s="221"/>
      <c r="BN192" s="221"/>
      <c r="BO192" s="221">
        <f t="shared" si="172"/>
        <v>705540</v>
      </c>
      <c r="BP192" s="221">
        <f t="shared" si="191"/>
        <v>716022.57494166156</v>
      </c>
      <c r="BQ192" s="232">
        <f t="shared" si="173"/>
        <v>-10482.574941661558</v>
      </c>
    </row>
    <row r="193" spans="1:69" ht="93.6">
      <c r="A193" s="719"/>
      <c r="B193" s="21" t="s">
        <v>117</v>
      </c>
      <c r="C193" s="21" t="s">
        <v>880</v>
      </c>
      <c r="D193" s="119">
        <v>630</v>
      </c>
      <c r="E193" s="113" t="s">
        <v>15</v>
      </c>
      <c r="F193" s="124">
        <v>1</v>
      </c>
      <c r="G193" s="124"/>
      <c r="H193" s="124"/>
      <c r="I193" s="156">
        <v>0.5</v>
      </c>
      <c r="J193" s="123"/>
      <c r="K193" s="123"/>
      <c r="L193" s="123"/>
      <c r="M193" s="123"/>
      <c r="N193" s="123"/>
      <c r="O193" s="123"/>
      <c r="P193" s="123"/>
      <c r="Q193" s="123"/>
      <c r="R193" s="198">
        <f t="shared" ref="R193:R253" si="193">F193+J193+N193</f>
        <v>1</v>
      </c>
      <c r="S193" s="198">
        <f t="shared" ref="S193:S253" si="194">G193+K193+O193</f>
        <v>0</v>
      </c>
      <c r="T193" s="198">
        <f t="shared" ref="T193:T253" si="195">H193+L193+P193</f>
        <v>0</v>
      </c>
      <c r="U193" s="198">
        <f t="shared" ref="U193:U253" si="196">I193+M193+Q193</f>
        <v>0.5</v>
      </c>
      <c r="V193" s="198">
        <f t="shared" ref="V193:V253" si="197">SUM(R193:U193)</f>
        <v>1.5</v>
      </c>
      <c r="W193" s="150">
        <v>1</v>
      </c>
      <c r="X193" s="150"/>
      <c r="Y193" s="150"/>
      <c r="Z193" s="150">
        <v>0.25</v>
      </c>
      <c r="AA193" s="150"/>
      <c r="AB193" s="150"/>
      <c r="AC193" s="49">
        <f t="shared" si="168"/>
        <v>0</v>
      </c>
      <c r="AD193" s="152">
        <v>1</v>
      </c>
      <c r="AE193" s="150"/>
      <c r="AF193" s="150"/>
      <c r="AG193" s="150">
        <v>0.25</v>
      </c>
      <c r="AH193" s="218">
        <f t="shared" si="169"/>
        <v>0</v>
      </c>
      <c r="AI193" s="35">
        <v>1</v>
      </c>
      <c r="AJ193" s="35"/>
      <c r="AK193" s="35"/>
      <c r="AL193" s="35"/>
      <c r="AM193" s="35" t="s">
        <v>429</v>
      </c>
      <c r="AN193" s="35"/>
      <c r="AO193" s="35"/>
      <c r="AP193" s="150">
        <v>721.85699999999997</v>
      </c>
      <c r="AQ193" s="150">
        <v>397.1</v>
      </c>
      <c r="AR193" s="150">
        <v>21.9</v>
      </c>
      <c r="AS193" s="150">
        <v>126.538</v>
      </c>
      <c r="AT193" s="150">
        <v>165.9</v>
      </c>
      <c r="AU193" s="150"/>
      <c r="AV193" s="150">
        <v>126.8</v>
      </c>
      <c r="AW193" s="150"/>
      <c r="AX193" s="150">
        <v>39.1</v>
      </c>
      <c r="AY193" s="150"/>
      <c r="AZ193" s="150">
        <v>10.419</v>
      </c>
      <c r="BA193" s="150">
        <v>7.5190000000000001</v>
      </c>
      <c r="BB193" s="150"/>
      <c r="BC193" s="150">
        <v>2.9</v>
      </c>
      <c r="BD193" s="41"/>
      <c r="BF193" s="11">
        <f t="shared" si="187"/>
        <v>721.85699999999997</v>
      </c>
      <c r="BG193" s="11">
        <f t="shared" si="188"/>
        <v>545.53800000000001</v>
      </c>
      <c r="BH193" s="11">
        <f t="shared" si="189"/>
        <v>783.28492156581081</v>
      </c>
      <c r="BI193" s="11">
        <f t="shared" si="190"/>
        <v>629.13896797253369</v>
      </c>
      <c r="BJ193" s="236">
        <f t="shared" si="170"/>
        <v>1.0850970781828131</v>
      </c>
      <c r="BK193" s="236">
        <f t="shared" si="171"/>
        <v>1.1532449947987742</v>
      </c>
      <c r="BL193" s="220">
        <f t="shared" si="192"/>
        <v>705540</v>
      </c>
      <c r="BM193" s="221"/>
      <c r="BN193" s="221"/>
      <c r="BO193" s="221">
        <f t="shared" si="172"/>
        <v>705540</v>
      </c>
      <c r="BP193" s="221">
        <f t="shared" si="191"/>
        <v>783284.9215658108</v>
      </c>
      <c r="BQ193" s="232">
        <f t="shared" si="173"/>
        <v>-77744.921565810801</v>
      </c>
    </row>
    <row r="194" spans="1:69" ht="31.2">
      <c r="A194" s="719"/>
      <c r="B194" s="21" t="s">
        <v>190</v>
      </c>
      <c r="C194" s="21" t="s">
        <v>879</v>
      </c>
      <c r="D194" s="119">
        <v>455</v>
      </c>
      <c r="E194" s="113" t="s">
        <v>15</v>
      </c>
      <c r="F194" s="124">
        <v>1</v>
      </c>
      <c r="G194" s="124"/>
      <c r="H194" s="124"/>
      <c r="I194" s="156">
        <v>0.5</v>
      </c>
      <c r="J194" s="123"/>
      <c r="K194" s="123"/>
      <c r="L194" s="123"/>
      <c r="M194" s="123"/>
      <c r="N194" s="123"/>
      <c r="O194" s="123"/>
      <c r="P194" s="123"/>
      <c r="Q194" s="123"/>
      <c r="R194" s="198">
        <f t="shared" si="193"/>
        <v>1</v>
      </c>
      <c r="S194" s="198">
        <f t="shared" si="194"/>
        <v>0</v>
      </c>
      <c r="T194" s="198">
        <f t="shared" si="195"/>
        <v>0</v>
      </c>
      <c r="U194" s="198">
        <f t="shared" si="196"/>
        <v>0.5</v>
      </c>
      <c r="V194" s="198">
        <f t="shared" si="197"/>
        <v>1.5</v>
      </c>
      <c r="W194" s="150">
        <v>1</v>
      </c>
      <c r="X194" s="150">
        <v>1</v>
      </c>
      <c r="Y194" s="150"/>
      <c r="Z194" s="150">
        <v>0.25</v>
      </c>
      <c r="AA194" s="150"/>
      <c r="AB194" s="150"/>
      <c r="AC194" s="204">
        <f t="shared" si="168"/>
        <v>-1</v>
      </c>
      <c r="AD194" s="152">
        <v>1</v>
      </c>
      <c r="AE194" s="150">
        <v>1</v>
      </c>
      <c r="AF194" s="150"/>
      <c r="AG194" s="150">
        <v>0.25</v>
      </c>
      <c r="AH194" s="204">
        <f t="shared" si="169"/>
        <v>-1</v>
      </c>
      <c r="AI194" s="35"/>
      <c r="AJ194" s="35">
        <v>1</v>
      </c>
      <c r="AK194" s="35"/>
      <c r="AL194" s="35"/>
      <c r="AM194" s="35" t="s">
        <v>430</v>
      </c>
      <c r="AN194" s="35" t="s">
        <v>429</v>
      </c>
      <c r="AO194" s="35"/>
      <c r="AP194" s="150">
        <v>958.69380000000001</v>
      </c>
      <c r="AQ194" s="150">
        <v>519</v>
      </c>
      <c r="AR194" s="150">
        <v>19.899999999999999</v>
      </c>
      <c r="AS194" s="150">
        <v>162.74779999999998</v>
      </c>
      <c r="AT194" s="150">
        <v>235.2</v>
      </c>
      <c r="AU194" s="150">
        <v>8</v>
      </c>
      <c r="AV194" s="150">
        <v>187.7</v>
      </c>
      <c r="AW194" s="150"/>
      <c r="AX194" s="150">
        <v>39.5</v>
      </c>
      <c r="AY194" s="150"/>
      <c r="AZ194" s="150">
        <v>21.846</v>
      </c>
      <c r="BA194" s="150">
        <v>18.545999999999999</v>
      </c>
      <c r="BB194" s="150"/>
      <c r="BC194" s="150">
        <v>3.3</v>
      </c>
      <c r="BD194" s="41"/>
      <c r="BF194" s="11">
        <f t="shared" si="187"/>
        <v>958.69380000000001</v>
      </c>
      <c r="BG194" s="11">
        <f t="shared" si="188"/>
        <v>701.64779999999996</v>
      </c>
      <c r="BH194" s="11">
        <f t="shared" si="189"/>
        <v>1040.2758412519779</v>
      </c>
      <c r="BI194" s="11">
        <f t="shared" si="190"/>
        <v>809.17181346157122</v>
      </c>
      <c r="BJ194" s="236">
        <f t="shared" si="170"/>
        <v>1.0850970781828129</v>
      </c>
      <c r="BK194" s="236">
        <f t="shared" si="171"/>
        <v>1.153244994798774</v>
      </c>
      <c r="BL194" s="225">
        <f>$BL$9*$BL$406</f>
        <v>587950</v>
      </c>
      <c r="BM194" s="221"/>
      <c r="BN194" s="221"/>
      <c r="BO194" s="221">
        <f t="shared" si="172"/>
        <v>587950</v>
      </c>
      <c r="BP194" s="221">
        <f t="shared" si="191"/>
        <v>1040275.841251978</v>
      </c>
      <c r="BQ194" s="232">
        <f t="shared" si="173"/>
        <v>-452325.84125197795</v>
      </c>
    </row>
    <row r="195" spans="1:69" ht="46.8">
      <c r="A195" s="719"/>
      <c r="B195" s="21" t="s">
        <v>191</v>
      </c>
      <c r="C195" s="21" t="s">
        <v>870</v>
      </c>
      <c r="D195" s="119">
        <v>484</v>
      </c>
      <c r="E195" s="113" t="s">
        <v>15</v>
      </c>
      <c r="F195" s="124">
        <v>1</v>
      </c>
      <c r="G195" s="124"/>
      <c r="H195" s="124"/>
      <c r="I195" s="156">
        <v>0.5</v>
      </c>
      <c r="J195" s="123"/>
      <c r="K195" s="123"/>
      <c r="L195" s="123"/>
      <c r="M195" s="123"/>
      <c r="N195" s="123"/>
      <c r="O195" s="123"/>
      <c r="P195" s="123"/>
      <c r="Q195" s="123"/>
      <c r="R195" s="198">
        <f t="shared" si="193"/>
        <v>1</v>
      </c>
      <c r="S195" s="198">
        <f t="shared" si="194"/>
        <v>0</v>
      </c>
      <c r="T195" s="198">
        <f t="shared" si="195"/>
        <v>0</v>
      </c>
      <c r="U195" s="198">
        <f t="shared" si="196"/>
        <v>0.5</v>
      </c>
      <c r="V195" s="198">
        <f t="shared" si="197"/>
        <v>1.5</v>
      </c>
      <c r="W195" s="150">
        <v>1</v>
      </c>
      <c r="X195" s="150"/>
      <c r="Y195" s="150"/>
      <c r="Z195" s="150">
        <v>0.25</v>
      </c>
      <c r="AA195" s="150"/>
      <c r="AB195" s="150"/>
      <c r="AC195" s="49">
        <f t="shared" si="168"/>
        <v>0</v>
      </c>
      <c r="AD195" s="152">
        <v>1</v>
      </c>
      <c r="AE195" s="150"/>
      <c r="AF195" s="150"/>
      <c r="AG195" s="150">
        <v>0.25</v>
      </c>
      <c r="AH195" s="218">
        <f t="shared" si="169"/>
        <v>0</v>
      </c>
      <c r="AI195" s="35">
        <v>1</v>
      </c>
      <c r="AJ195" s="35"/>
      <c r="AK195" s="35"/>
      <c r="AL195" s="35">
        <v>1</v>
      </c>
      <c r="AM195" s="35" t="s">
        <v>429</v>
      </c>
      <c r="AN195" s="35"/>
      <c r="AO195" s="35"/>
      <c r="AP195" s="150">
        <v>620.57200000000012</v>
      </c>
      <c r="AQ195" s="150">
        <v>313.2</v>
      </c>
      <c r="AR195" s="150">
        <v>45.8</v>
      </c>
      <c r="AS195" s="150">
        <v>108.41799999999999</v>
      </c>
      <c r="AT195" s="150">
        <v>131.30000000000001</v>
      </c>
      <c r="AU195" s="150"/>
      <c r="AV195" s="150">
        <v>99.1</v>
      </c>
      <c r="AW195" s="150"/>
      <c r="AX195" s="150">
        <v>32.200000000000003</v>
      </c>
      <c r="AY195" s="150"/>
      <c r="AZ195" s="150">
        <v>21.853999999999999</v>
      </c>
      <c r="BA195" s="150">
        <v>19.553999999999998</v>
      </c>
      <c r="BB195" s="150"/>
      <c r="BC195" s="150">
        <v>2.2999999999999998</v>
      </c>
      <c r="BD195" s="41"/>
      <c r="BF195" s="11">
        <f t="shared" si="187"/>
        <v>620.57200000000012</v>
      </c>
      <c r="BG195" s="11">
        <f t="shared" si="188"/>
        <v>467.41800000000001</v>
      </c>
      <c r="BH195" s="11">
        <f t="shared" si="189"/>
        <v>673.38086400206475</v>
      </c>
      <c r="BI195" s="11">
        <f t="shared" si="190"/>
        <v>539.04746897885332</v>
      </c>
      <c r="BJ195" s="236">
        <f t="shared" si="170"/>
        <v>1.0850970781828131</v>
      </c>
      <c r="BK195" s="236">
        <f t="shared" si="171"/>
        <v>1.153244994798774</v>
      </c>
      <c r="BL195" s="220">
        <f>$BL$9*$BL$407</f>
        <v>705540</v>
      </c>
      <c r="BM195" s="221"/>
      <c r="BN195" s="221"/>
      <c r="BO195" s="221">
        <f t="shared" si="172"/>
        <v>705540</v>
      </c>
      <c r="BP195" s="221">
        <f t="shared" si="191"/>
        <v>673380.8640020648</v>
      </c>
      <c r="BQ195" s="232">
        <f t="shared" si="173"/>
        <v>32159.135997935198</v>
      </c>
    </row>
    <row r="196" spans="1:69" ht="46.8">
      <c r="A196" s="719"/>
      <c r="B196" s="21" t="s">
        <v>158</v>
      </c>
      <c r="C196" s="21" t="s">
        <v>878</v>
      </c>
      <c r="D196" s="119">
        <v>1113</v>
      </c>
      <c r="E196" s="113" t="s">
        <v>15</v>
      </c>
      <c r="F196" s="123"/>
      <c r="G196" s="123"/>
      <c r="H196" s="123"/>
      <c r="I196" s="123"/>
      <c r="J196" s="131">
        <v>1</v>
      </c>
      <c r="K196" s="131">
        <v>1</v>
      </c>
      <c r="L196" s="131"/>
      <c r="M196" s="131">
        <v>1</v>
      </c>
      <c r="N196" s="123"/>
      <c r="O196" s="123"/>
      <c r="P196" s="123"/>
      <c r="Q196" s="123"/>
      <c r="R196" s="198">
        <f t="shared" si="193"/>
        <v>1</v>
      </c>
      <c r="S196" s="198">
        <f t="shared" si="194"/>
        <v>1</v>
      </c>
      <c r="T196" s="198">
        <f t="shared" si="195"/>
        <v>0</v>
      </c>
      <c r="U196" s="198">
        <f t="shared" si="196"/>
        <v>1</v>
      </c>
      <c r="V196" s="198">
        <f t="shared" si="197"/>
        <v>3</v>
      </c>
      <c r="W196" s="150">
        <v>1</v>
      </c>
      <c r="X196" s="150">
        <v>0.5</v>
      </c>
      <c r="Y196" s="150"/>
      <c r="Z196" s="150">
        <v>0.5</v>
      </c>
      <c r="AA196" s="150">
        <v>0.5</v>
      </c>
      <c r="AB196" s="150"/>
      <c r="AC196" s="204">
        <f t="shared" si="168"/>
        <v>0.5</v>
      </c>
      <c r="AD196" s="151">
        <v>1.5</v>
      </c>
      <c r="AE196" s="150"/>
      <c r="AF196" s="150"/>
      <c r="AG196" s="150">
        <v>1</v>
      </c>
      <c r="AH196" s="204">
        <f t="shared" si="169"/>
        <v>0.5</v>
      </c>
      <c r="AI196" s="35">
        <v>1</v>
      </c>
      <c r="AJ196" s="35"/>
      <c r="AK196" s="35"/>
      <c r="AL196" s="35">
        <v>1</v>
      </c>
      <c r="AM196" s="35" t="s">
        <v>429</v>
      </c>
      <c r="AN196" s="35" t="s">
        <v>430</v>
      </c>
      <c r="AO196" s="35"/>
      <c r="AP196" s="150">
        <v>865.62820000000011</v>
      </c>
      <c r="AQ196" s="150">
        <v>417.7</v>
      </c>
      <c r="AR196" s="150">
        <v>147.4</v>
      </c>
      <c r="AS196" s="150">
        <v>170.6602</v>
      </c>
      <c r="AT196" s="150">
        <v>99</v>
      </c>
      <c r="AU196" s="150">
        <v>8</v>
      </c>
      <c r="AV196" s="150">
        <v>55.2</v>
      </c>
      <c r="AW196" s="150"/>
      <c r="AX196" s="150">
        <v>35.799999999999997</v>
      </c>
      <c r="AY196" s="150"/>
      <c r="AZ196" s="150">
        <v>30.867999999999999</v>
      </c>
      <c r="BA196" s="150">
        <v>27.968</v>
      </c>
      <c r="BB196" s="150"/>
      <c r="BC196" s="150">
        <v>2.9</v>
      </c>
      <c r="BD196" s="41"/>
      <c r="BF196" s="11">
        <f t="shared" si="187"/>
        <v>865.62820000000011</v>
      </c>
      <c r="BG196" s="11">
        <f t="shared" si="188"/>
        <v>735.76020000000005</v>
      </c>
      <c r="BH196" s="11">
        <f t="shared" si="189"/>
        <v>939.29063061264776</v>
      </c>
      <c r="BI196" s="11">
        <f t="shared" si="190"/>
        <v>848.51176802214513</v>
      </c>
      <c r="BJ196" s="236">
        <f t="shared" si="170"/>
        <v>1.0850970781828129</v>
      </c>
      <c r="BK196" s="236">
        <f t="shared" si="171"/>
        <v>1.1532449947987742</v>
      </c>
      <c r="BL196" s="221"/>
      <c r="BM196" s="224">
        <f>$BM$9*$BL$406</f>
        <v>931450</v>
      </c>
      <c r="BN196" s="221"/>
      <c r="BO196" s="221">
        <f t="shared" si="172"/>
        <v>931450</v>
      </c>
      <c r="BP196" s="221">
        <f t="shared" si="191"/>
        <v>939290.63061264774</v>
      </c>
      <c r="BQ196" s="232">
        <f t="shared" si="173"/>
        <v>-7840.630612647743</v>
      </c>
    </row>
    <row r="197" spans="1:69" ht="31.2">
      <c r="A197" s="719"/>
      <c r="B197" s="21" t="s">
        <v>192</v>
      </c>
      <c r="C197" s="21" t="s">
        <v>877</v>
      </c>
      <c r="D197" s="119">
        <v>449</v>
      </c>
      <c r="E197" s="113" t="s">
        <v>15</v>
      </c>
      <c r="F197" s="124">
        <v>1</v>
      </c>
      <c r="G197" s="124"/>
      <c r="H197" s="124"/>
      <c r="I197" s="156">
        <v>0.5</v>
      </c>
      <c r="J197" s="123"/>
      <c r="K197" s="123"/>
      <c r="L197" s="123"/>
      <c r="M197" s="123"/>
      <c r="N197" s="123"/>
      <c r="O197" s="123"/>
      <c r="P197" s="123"/>
      <c r="Q197" s="123"/>
      <c r="R197" s="198">
        <f t="shared" si="193"/>
        <v>1</v>
      </c>
      <c r="S197" s="198">
        <f t="shared" si="194"/>
        <v>0</v>
      </c>
      <c r="T197" s="198">
        <f t="shared" si="195"/>
        <v>0</v>
      </c>
      <c r="U197" s="198">
        <f t="shared" si="196"/>
        <v>0.5</v>
      </c>
      <c r="V197" s="198">
        <f t="shared" si="197"/>
        <v>1.5</v>
      </c>
      <c r="W197" s="150">
        <v>1</v>
      </c>
      <c r="X197" s="150"/>
      <c r="Y197" s="150"/>
      <c r="Z197" s="150">
        <v>0.25</v>
      </c>
      <c r="AA197" s="150"/>
      <c r="AB197" s="150"/>
      <c r="AC197" s="49">
        <f t="shared" si="168"/>
        <v>0</v>
      </c>
      <c r="AD197" s="152">
        <v>1</v>
      </c>
      <c r="AE197" s="150"/>
      <c r="AF197" s="150"/>
      <c r="AG197" s="150">
        <v>0.25</v>
      </c>
      <c r="AH197" s="218">
        <f t="shared" si="169"/>
        <v>0</v>
      </c>
      <c r="AI197" s="35">
        <v>1</v>
      </c>
      <c r="AJ197" s="35"/>
      <c r="AK197" s="35"/>
      <c r="AL197" s="35"/>
      <c r="AM197" s="35" t="s">
        <v>429</v>
      </c>
      <c r="AN197" s="35"/>
      <c r="AO197" s="35"/>
      <c r="AP197" s="150">
        <v>558.20619999999997</v>
      </c>
      <c r="AQ197" s="150">
        <v>333.2</v>
      </c>
      <c r="AR197" s="150">
        <v>17.899999999999999</v>
      </c>
      <c r="AS197" s="150">
        <v>106.03219999999999</v>
      </c>
      <c r="AT197" s="150">
        <v>87</v>
      </c>
      <c r="AU197" s="150"/>
      <c r="AV197" s="150">
        <v>47.6</v>
      </c>
      <c r="AW197" s="150"/>
      <c r="AX197" s="150">
        <v>39.4</v>
      </c>
      <c r="AY197" s="150"/>
      <c r="AZ197" s="150">
        <v>14.074</v>
      </c>
      <c r="BA197" s="150">
        <v>9.6739999999999995</v>
      </c>
      <c r="BB197" s="150"/>
      <c r="BC197" s="150">
        <v>4.4000000000000004</v>
      </c>
      <c r="BD197" s="41"/>
      <c r="BF197" s="11">
        <f t="shared" si="187"/>
        <v>558.20619999999997</v>
      </c>
      <c r="BG197" s="11">
        <f t="shared" si="188"/>
        <v>457.13219999999995</v>
      </c>
      <c r="BH197" s="11">
        <f t="shared" si="189"/>
        <v>605.70791664353089</v>
      </c>
      <c r="BI197" s="11">
        <f t="shared" si="190"/>
        <v>527.18542161135213</v>
      </c>
      <c r="BJ197" s="236">
        <f t="shared" si="170"/>
        <v>1.0850970781828129</v>
      </c>
      <c r="BK197" s="236">
        <f t="shared" si="171"/>
        <v>1.1532449947987742</v>
      </c>
      <c r="BL197" s="220">
        <f>$BL$9*$BL$407</f>
        <v>705540</v>
      </c>
      <c r="BM197" s="221"/>
      <c r="BN197" s="221"/>
      <c r="BO197" s="221">
        <f t="shared" si="172"/>
        <v>705540</v>
      </c>
      <c r="BP197" s="221">
        <f t="shared" si="191"/>
        <v>605707.91664353095</v>
      </c>
      <c r="BQ197" s="232">
        <f t="shared" si="173"/>
        <v>99832.083356469055</v>
      </c>
    </row>
    <row r="198" spans="1:69" ht="62.4">
      <c r="A198" s="719"/>
      <c r="B198" s="21" t="s">
        <v>193</v>
      </c>
      <c r="C198" s="21" t="s">
        <v>871</v>
      </c>
      <c r="D198" s="208">
        <v>204</v>
      </c>
      <c r="E198" s="113" t="s">
        <v>15</v>
      </c>
      <c r="F198" s="124">
        <v>1</v>
      </c>
      <c r="G198" s="124"/>
      <c r="H198" s="124"/>
      <c r="I198" s="156">
        <v>0.5</v>
      </c>
      <c r="J198" s="123"/>
      <c r="K198" s="123"/>
      <c r="L198" s="123"/>
      <c r="M198" s="123"/>
      <c r="N198" s="123"/>
      <c r="O198" s="123"/>
      <c r="P198" s="123"/>
      <c r="Q198" s="123"/>
      <c r="R198" s="198">
        <f t="shared" si="193"/>
        <v>1</v>
      </c>
      <c r="S198" s="198">
        <f t="shared" si="194"/>
        <v>0</v>
      </c>
      <c r="T198" s="198">
        <f t="shared" si="195"/>
        <v>0</v>
      </c>
      <c r="U198" s="198">
        <f t="shared" si="196"/>
        <v>0.5</v>
      </c>
      <c r="V198" s="198">
        <f t="shared" si="197"/>
        <v>1.5</v>
      </c>
      <c r="W198" s="150">
        <v>1</v>
      </c>
      <c r="X198" s="150"/>
      <c r="Y198" s="150"/>
      <c r="Z198" s="150">
        <v>0.25</v>
      </c>
      <c r="AA198" s="150"/>
      <c r="AB198" s="150"/>
      <c r="AC198" s="49">
        <f t="shared" si="168"/>
        <v>0</v>
      </c>
      <c r="AD198" s="152">
        <v>1</v>
      </c>
      <c r="AE198" s="150"/>
      <c r="AF198" s="150"/>
      <c r="AG198" s="150">
        <v>0.25</v>
      </c>
      <c r="AH198" s="218">
        <f t="shared" si="169"/>
        <v>0</v>
      </c>
      <c r="AI198" s="35">
        <v>1</v>
      </c>
      <c r="AJ198" s="35"/>
      <c r="AK198" s="35"/>
      <c r="AL198" s="35"/>
      <c r="AM198" s="35" t="s">
        <v>429</v>
      </c>
      <c r="AN198" s="35"/>
      <c r="AO198" s="35"/>
      <c r="AP198" s="150">
        <v>502.30220000000003</v>
      </c>
      <c r="AQ198" s="150">
        <v>302.60000000000002</v>
      </c>
      <c r="AR198" s="150"/>
      <c r="AS198" s="150">
        <v>91.385199999999998</v>
      </c>
      <c r="AT198" s="150">
        <v>99.9</v>
      </c>
      <c r="AU198" s="150"/>
      <c r="AV198" s="150">
        <v>90.4</v>
      </c>
      <c r="AW198" s="150">
        <v>6</v>
      </c>
      <c r="AX198" s="150">
        <v>3.5</v>
      </c>
      <c r="AY198" s="150"/>
      <c r="AZ198" s="150">
        <v>8.4169999999999998</v>
      </c>
      <c r="BA198" s="150">
        <v>3.617</v>
      </c>
      <c r="BB198" s="150"/>
      <c r="BC198" s="150">
        <v>4.8</v>
      </c>
      <c r="BD198" s="41"/>
      <c r="BF198" s="11">
        <f t="shared" si="187"/>
        <v>502.30220000000003</v>
      </c>
      <c r="BG198" s="11">
        <f t="shared" si="188"/>
        <v>393.98520000000002</v>
      </c>
      <c r="BH198" s="11">
        <f t="shared" si="189"/>
        <v>545.04664958479907</v>
      </c>
      <c r="BI198" s="11">
        <f t="shared" si="190"/>
        <v>454.36145992479402</v>
      </c>
      <c r="BJ198" s="236">
        <f t="shared" si="170"/>
        <v>1.0850970781828131</v>
      </c>
      <c r="BK198" s="236">
        <f t="shared" si="171"/>
        <v>1.1532449947987742</v>
      </c>
      <c r="BL198" s="220">
        <f>$BL$9*$BL$407</f>
        <v>705540</v>
      </c>
      <c r="BM198" s="221"/>
      <c r="BN198" s="221"/>
      <c r="BO198" s="221">
        <f t="shared" si="172"/>
        <v>705540</v>
      </c>
      <c r="BP198" s="221">
        <f t="shared" si="191"/>
        <v>545046.64958479907</v>
      </c>
      <c r="BQ198" s="232">
        <f t="shared" si="173"/>
        <v>160493.35041520093</v>
      </c>
    </row>
    <row r="199" spans="1:69" ht="46.8">
      <c r="A199" s="719"/>
      <c r="B199" s="21" t="s">
        <v>194</v>
      </c>
      <c r="C199" s="21" t="s">
        <v>872</v>
      </c>
      <c r="D199" s="119">
        <v>385</v>
      </c>
      <c r="E199" s="113" t="s">
        <v>15</v>
      </c>
      <c r="F199" s="124">
        <v>1</v>
      </c>
      <c r="G199" s="124"/>
      <c r="H199" s="124"/>
      <c r="I199" s="156">
        <v>0.5</v>
      </c>
      <c r="J199" s="123"/>
      <c r="K199" s="123"/>
      <c r="L199" s="123"/>
      <c r="M199" s="123"/>
      <c r="N199" s="123"/>
      <c r="O199" s="123"/>
      <c r="P199" s="123"/>
      <c r="Q199" s="123"/>
      <c r="R199" s="198">
        <f t="shared" si="193"/>
        <v>1</v>
      </c>
      <c r="S199" s="198">
        <f t="shared" si="194"/>
        <v>0</v>
      </c>
      <c r="T199" s="198">
        <f t="shared" si="195"/>
        <v>0</v>
      </c>
      <c r="U199" s="198">
        <f t="shared" si="196"/>
        <v>0.5</v>
      </c>
      <c r="V199" s="198">
        <f t="shared" si="197"/>
        <v>1.5</v>
      </c>
      <c r="W199" s="150">
        <v>1</v>
      </c>
      <c r="X199" s="150"/>
      <c r="Y199" s="150"/>
      <c r="Z199" s="150">
        <v>0.25</v>
      </c>
      <c r="AA199" s="150"/>
      <c r="AB199" s="150"/>
      <c r="AC199" s="49">
        <f t="shared" si="168"/>
        <v>0</v>
      </c>
      <c r="AD199" s="152">
        <v>1</v>
      </c>
      <c r="AE199" s="150"/>
      <c r="AF199" s="150"/>
      <c r="AG199" s="150">
        <v>0.25</v>
      </c>
      <c r="AH199" s="218">
        <f t="shared" si="169"/>
        <v>0</v>
      </c>
      <c r="AI199" s="35">
        <v>1</v>
      </c>
      <c r="AJ199" s="35"/>
      <c r="AK199" s="35"/>
      <c r="AL199" s="35">
        <v>1</v>
      </c>
      <c r="AM199" s="35" t="s">
        <v>429</v>
      </c>
      <c r="AN199" s="35"/>
      <c r="AO199" s="35"/>
      <c r="AP199" s="150">
        <v>916.15660000000014</v>
      </c>
      <c r="AQ199" s="150">
        <v>272.7</v>
      </c>
      <c r="AR199" s="150">
        <v>45.6</v>
      </c>
      <c r="AS199" s="150">
        <v>96.126599999999996</v>
      </c>
      <c r="AT199" s="150">
        <v>482.90000000000003</v>
      </c>
      <c r="AU199" s="150">
        <v>8</v>
      </c>
      <c r="AV199" s="150">
        <v>459.3</v>
      </c>
      <c r="AW199" s="150"/>
      <c r="AX199" s="150">
        <v>15.6</v>
      </c>
      <c r="AY199" s="150"/>
      <c r="AZ199" s="150">
        <v>18.829999999999998</v>
      </c>
      <c r="BA199" s="150">
        <v>15.93</v>
      </c>
      <c r="BB199" s="150"/>
      <c r="BC199" s="150">
        <v>2.9</v>
      </c>
      <c r="BD199" s="41"/>
      <c r="BF199" s="11">
        <f t="shared" si="187"/>
        <v>916.15660000000014</v>
      </c>
      <c r="BG199" s="11">
        <f t="shared" si="188"/>
        <v>414.42660000000001</v>
      </c>
      <c r="BH199" s="11">
        <f t="shared" si="189"/>
        <v>994.11884981790024</v>
      </c>
      <c r="BI199" s="11">
        <f t="shared" si="190"/>
        <v>477.93540216147363</v>
      </c>
      <c r="BJ199" s="236">
        <f t="shared" si="170"/>
        <v>1.0850970781828129</v>
      </c>
      <c r="BK199" s="236">
        <f t="shared" si="171"/>
        <v>1.1532449947987742</v>
      </c>
      <c r="BL199" s="220">
        <f>$BL$9*$BL$407</f>
        <v>705540</v>
      </c>
      <c r="BM199" s="221"/>
      <c r="BN199" s="221"/>
      <c r="BO199" s="221">
        <f t="shared" si="172"/>
        <v>705540</v>
      </c>
      <c r="BP199" s="221">
        <f t="shared" si="191"/>
        <v>994118.84981790022</v>
      </c>
      <c r="BQ199" s="232">
        <f t="shared" si="173"/>
        <v>-288578.84981790022</v>
      </c>
    </row>
    <row r="200" spans="1:69">
      <c r="A200" s="719"/>
      <c r="B200" s="21" t="s">
        <v>195</v>
      </c>
      <c r="C200" s="21" t="s">
        <v>696</v>
      </c>
      <c r="D200" s="119">
        <v>387</v>
      </c>
      <c r="E200" s="113" t="s">
        <v>15</v>
      </c>
      <c r="F200" s="124">
        <v>1</v>
      </c>
      <c r="G200" s="124"/>
      <c r="H200" s="124"/>
      <c r="I200" s="156">
        <v>0.5</v>
      </c>
      <c r="J200" s="123"/>
      <c r="K200" s="123"/>
      <c r="L200" s="123"/>
      <c r="M200" s="123"/>
      <c r="N200" s="123"/>
      <c r="O200" s="123"/>
      <c r="P200" s="123"/>
      <c r="Q200" s="123"/>
      <c r="R200" s="198">
        <f t="shared" si="193"/>
        <v>1</v>
      </c>
      <c r="S200" s="198">
        <f t="shared" si="194"/>
        <v>0</v>
      </c>
      <c r="T200" s="198">
        <f t="shared" si="195"/>
        <v>0</v>
      </c>
      <c r="U200" s="198">
        <f t="shared" si="196"/>
        <v>0.5</v>
      </c>
      <c r="V200" s="198">
        <f t="shared" si="197"/>
        <v>1.5</v>
      </c>
      <c r="W200" s="150">
        <v>1</v>
      </c>
      <c r="X200" s="150"/>
      <c r="Y200" s="150"/>
      <c r="Z200" s="150">
        <v>0.25</v>
      </c>
      <c r="AA200" s="150">
        <v>3</v>
      </c>
      <c r="AB200" s="150"/>
      <c r="AC200" s="49">
        <f t="shared" si="168"/>
        <v>0</v>
      </c>
      <c r="AD200" s="152">
        <v>1</v>
      </c>
      <c r="AE200" s="150"/>
      <c r="AF200" s="150"/>
      <c r="AG200" s="150">
        <v>3.25</v>
      </c>
      <c r="AH200" s="218">
        <f t="shared" si="169"/>
        <v>0</v>
      </c>
      <c r="AI200" s="35">
        <v>1</v>
      </c>
      <c r="AJ200" s="35"/>
      <c r="AK200" s="35"/>
      <c r="AL200" s="35">
        <v>2</v>
      </c>
      <c r="AM200" s="35" t="s">
        <v>429</v>
      </c>
      <c r="AN200" s="35"/>
      <c r="AO200" s="35"/>
      <c r="AP200" s="150">
        <v>1307.7408</v>
      </c>
      <c r="AQ200" s="150">
        <v>475</v>
      </c>
      <c r="AR200" s="150">
        <v>377.9</v>
      </c>
      <c r="AS200" s="150">
        <v>257.57579999999996</v>
      </c>
      <c r="AT200" s="150">
        <v>129.70000000000002</v>
      </c>
      <c r="AU200" s="150"/>
      <c r="AV200" s="150">
        <v>115.4</v>
      </c>
      <c r="AW200" s="150"/>
      <c r="AX200" s="150">
        <v>14.3</v>
      </c>
      <c r="AY200" s="150"/>
      <c r="AZ200" s="150">
        <v>67.564999999999998</v>
      </c>
      <c r="BA200" s="150">
        <v>64.765000000000001</v>
      </c>
      <c r="BB200" s="150"/>
      <c r="BC200" s="150">
        <v>2.8</v>
      </c>
      <c r="BD200" s="41"/>
      <c r="BF200" s="11">
        <f t="shared" si="187"/>
        <v>1307.7408</v>
      </c>
      <c r="BG200" s="11">
        <f t="shared" si="188"/>
        <v>1110.4757999999999</v>
      </c>
      <c r="BH200" s="11">
        <f t="shared" si="189"/>
        <v>1419.0257211004543</v>
      </c>
      <c r="BI200" s="11">
        <f t="shared" si="190"/>
        <v>1280.6506581951644</v>
      </c>
      <c r="BJ200" s="236">
        <f t="shared" si="170"/>
        <v>1.0850970781828129</v>
      </c>
      <c r="BK200" s="236">
        <f t="shared" si="171"/>
        <v>1.153244994798774</v>
      </c>
      <c r="BL200" s="220">
        <f>$BL$9*$BL$407</f>
        <v>705540</v>
      </c>
      <c r="BM200" s="221"/>
      <c r="BN200" s="221"/>
      <c r="BO200" s="221">
        <f t="shared" si="172"/>
        <v>705540</v>
      </c>
      <c r="BP200" s="221">
        <f t="shared" si="191"/>
        <v>1419025.7211004545</v>
      </c>
      <c r="BQ200" s="232">
        <f t="shared" si="173"/>
        <v>-713485.72110045445</v>
      </c>
    </row>
    <row r="201" spans="1:69">
      <c r="A201" s="719"/>
      <c r="B201" s="21" t="s">
        <v>44</v>
      </c>
      <c r="C201" s="21" t="s">
        <v>697</v>
      </c>
      <c r="D201" s="119">
        <v>638</v>
      </c>
      <c r="E201" s="113" t="s">
        <v>15</v>
      </c>
      <c r="F201" s="124">
        <v>1</v>
      </c>
      <c r="G201" s="124"/>
      <c r="H201" s="124"/>
      <c r="I201" s="156">
        <v>0.5</v>
      </c>
      <c r="J201" s="123"/>
      <c r="K201" s="123"/>
      <c r="L201" s="123"/>
      <c r="M201" s="123"/>
      <c r="N201" s="123"/>
      <c r="O201" s="123"/>
      <c r="P201" s="123"/>
      <c r="Q201" s="123"/>
      <c r="R201" s="198">
        <f t="shared" si="193"/>
        <v>1</v>
      </c>
      <c r="S201" s="198">
        <f t="shared" si="194"/>
        <v>0</v>
      </c>
      <c r="T201" s="198">
        <f t="shared" si="195"/>
        <v>0</v>
      </c>
      <c r="U201" s="198">
        <f t="shared" si="196"/>
        <v>0.5</v>
      </c>
      <c r="V201" s="198">
        <f t="shared" si="197"/>
        <v>1.5</v>
      </c>
      <c r="W201" s="150">
        <v>1</v>
      </c>
      <c r="X201" s="150">
        <v>1</v>
      </c>
      <c r="Y201" s="150"/>
      <c r="Z201" s="150">
        <v>0.25</v>
      </c>
      <c r="AA201" s="150"/>
      <c r="AB201" s="150"/>
      <c r="AC201" s="204">
        <f t="shared" si="168"/>
        <v>-1</v>
      </c>
      <c r="AD201" s="152">
        <v>1</v>
      </c>
      <c r="AE201" s="150">
        <v>1</v>
      </c>
      <c r="AF201" s="150"/>
      <c r="AG201" s="150">
        <v>0.25</v>
      </c>
      <c r="AH201" s="204">
        <f t="shared" si="169"/>
        <v>-1</v>
      </c>
      <c r="AI201" s="35">
        <v>1</v>
      </c>
      <c r="AJ201" s="35">
        <v>1</v>
      </c>
      <c r="AK201" s="35"/>
      <c r="AL201" s="35"/>
      <c r="AM201" s="35" t="s">
        <v>429</v>
      </c>
      <c r="AN201" s="35" t="s">
        <v>429</v>
      </c>
      <c r="AO201" s="35"/>
      <c r="AP201" s="150">
        <v>859.23959999999988</v>
      </c>
      <c r="AQ201" s="150">
        <v>606.29999999999995</v>
      </c>
      <c r="AR201" s="150">
        <v>37.5</v>
      </c>
      <c r="AS201" s="150">
        <v>194.42759999999998</v>
      </c>
      <c r="AT201" s="150">
        <v>5.8</v>
      </c>
      <c r="AU201" s="150"/>
      <c r="AV201" s="150">
        <v>0</v>
      </c>
      <c r="AW201" s="150"/>
      <c r="AX201" s="150">
        <v>5.8</v>
      </c>
      <c r="AY201" s="150"/>
      <c r="AZ201" s="150">
        <v>15.212</v>
      </c>
      <c r="BA201" s="150">
        <v>11.112</v>
      </c>
      <c r="BB201" s="150"/>
      <c r="BC201" s="150">
        <v>4.0999999999999996</v>
      </c>
      <c r="BD201" s="41"/>
      <c r="BF201" s="11">
        <f t="shared" si="187"/>
        <v>859.23959999999988</v>
      </c>
      <c r="BG201" s="11">
        <f t="shared" si="188"/>
        <v>838.22759999999994</v>
      </c>
      <c r="BH201" s="11">
        <f t="shared" si="189"/>
        <v>932.35837941896887</v>
      </c>
      <c r="BI201" s="11">
        <f t="shared" si="190"/>
        <v>966.68178420218885</v>
      </c>
      <c r="BJ201" s="236">
        <f t="shared" si="170"/>
        <v>1.0850970781828131</v>
      </c>
      <c r="BK201" s="236">
        <f t="shared" si="171"/>
        <v>1.1532449947987742</v>
      </c>
      <c r="BL201" s="225">
        <f>$BL$9*$BL$406</f>
        <v>587950</v>
      </c>
      <c r="BM201" s="221"/>
      <c r="BN201" s="221"/>
      <c r="BO201" s="221">
        <f t="shared" si="172"/>
        <v>587950</v>
      </c>
      <c r="BP201" s="221">
        <f t="shared" si="191"/>
        <v>932358.37941896892</v>
      </c>
      <c r="BQ201" s="232">
        <f t="shared" si="173"/>
        <v>-344408.37941896892</v>
      </c>
    </row>
    <row r="202" spans="1:69">
      <c r="A202" s="719"/>
      <c r="B202" s="21" t="s">
        <v>81</v>
      </c>
      <c r="C202" s="21" t="s">
        <v>873</v>
      </c>
      <c r="D202" s="119">
        <v>1817</v>
      </c>
      <c r="E202" s="113" t="s">
        <v>15</v>
      </c>
      <c r="F202" s="123"/>
      <c r="G202" s="123"/>
      <c r="H202" s="123"/>
      <c r="I202" s="123"/>
      <c r="J202" s="123"/>
      <c r="K202" s="123"/>
      <c r="L202" s="123"/>
      <c r="M202" s="123"/>
      <c r="N202" s="124">
        <v>1</v>
      </c>
      <c r="O202" s="124">
        <v>1.5</v>
      </c>
      <c r="P202" s="124"/>
      <c r="Q202" s="156">
        <v>1</v>
      </c>
      <c r="R202" s="198">
        <f t="shared" si="193"/>
        <v>1</v>
      </c>
      <c r="S202" s="198">
        <f t="shared" si="194"/>
        <v>1.5</v>
      </c>
      <c r="T202" s="198">
        <f t="shared" si="195"/>
        <v>0</v>
      </c>
      <c r="U202" s="198">
        <f t="shared" si="196"/>
        <v>1</v>
      </c>
      <c r="V202" s="198">
        <f t="shared" si="197"/>
        <v>3.5</v>
      </c>
      <c r="W202" s="150">
        <v>1</v>
      </c>
      <c r="X202" s="150">
        <v>1</v>
      </c>
      <c r="Y202" s="150"/>
      <c r="Z202" s="150">
        <v>0.5</v>
      </c>
      <c r="AA202" s="150"/>
      <c r="AB202" s="150"/>
      <c r="AC202" s="204">
        <f t="shared" si="168"/>
        <v>0.5</v>
      </c>
      <c r="AD202" s="151">
        <v>2</v>
      </c>
      <c r="AE202" s="150"/>
      <c r="AF202" s="150"/>
      <c r="AG202" s="150">
        <v>0.5</v>
      </c>
      <c r="AH202" s="204">
        <f t="shared" si="169"/>
        <v>0.5</v>
      </c>
      <c r="AI202" s="35">
        <v>1</v>
      </c>
      <c r="AJ202" s="35">
        <v>1</v>
      </c>
      <c r="AK202" s="35"/>
      <c r="AL202" s="35">
        <v>1</v>
      </c>
      <c r="AM202" s="35" t="s">
        <v>429</v>
      </c>
      <c r="AN202" s="35" t="s">
        <v>429</v>
      </c>
      <c r="AO202" s="35"/>
      <c r="AP202" s="150">
        <v>1044.7887999999998</v>
      </c>
      <c r="AQ202" s="150">
        <v>601.4</v>
      </c>
      <c r="AR202" s="150">
        <v>91</v>
      </c>
      <c r="AS202" s="150">
        <v>209.10479999999998</v>
      </c>
      <c r="AT202" s="150">
        <v>107.4</v>
      </c>
      <c r="AU202" s="150"/>
      <c r="AV202" s="150">
        <v>84.5</v>
      </c>
      <c r="AW202" s="150"/>
      <c r="AX202" s="150">
        <v>22.9</v>
      </c>
      <c r="AY202" s="150"/>
      <c r="AZ202" s="150">
        <v>35.884</v>
      </c>
      <c r="BA202" s="150">
        <v>33.384</v>
      </c>
      <c r="BB202" s="150"/>
      <c r="BC202" s="150">
        <v>2.5</v>
      </c>
      <c r="BD202" s="41"/>
      <c r="BF202" s="11">
        <f t="shared" si="187"/>
        <v>1044.7887999999998</v>
      </c>
      <c r="BG202" s="11">
        <f t="shared" si="188"/>
        <v>901.50479999999993</v>
      </c>
      <c r="BH202" s="11">
        <f t="shared" si="189"/>
        <v>1133.6972741981272</v>
      </c>
      <c r="BI202" s="11">
        <f t="shared" si="190"/>
        <v>1039.6558983870698</v>
      </c>
      <c r="BJ202" s="236">
        <f t="shared" si="170"/>
        <v>1.0850970781828131</v>
      </c>
      <c r="BK202" s="236">
        <f t="shared" si="171"/>
        <v>1.1532449947987742</v>
      </c>
      <c r="BL202" s="27"/>
      <c r="BM202" s="27"/>
      <c r="BN202" s="221">
        <f>$BN$9*$BL$409</f>
        <v>1673520</v>
      </c>
      <c r="BO202" s="221">
        <f t="shared" si="172"/>
        <v>1673520</v>
      </c>
      <c r="BP202" s="221">
        <f t="shared" si="191"/>
        <v>1133697.2741981272</v>
      </c>
      <c r="BQ202" s="232">
        <f t="shared" si="173"/>
        <v>539822.72580187279</v>
      </c>
    </row>
    <row r="203" spans="1:69">
      <c r="A203" s="719"/>
      <c r="B203" s="21" t="s">
        <v>28</v>
      </c>
      <c r="C203" s="21" t="s">
        <v>874</v>
      </c>
      <c r="D203" s="208">
        <v>204</v>
      </c>
      <c r="E203" s="113" t="s">
        <v>15</v>
      </c>
      <c r="F203" s="124">
        <v>1</v>
      </c>
      <c r="G203" s="124"/>
      <c r="H203" s="124"/>
      <c r="I203" s="156">
        <v>0.5</v>
      </c>
      <c r="J203" s="123"/>
      <c r="K203" s="123"/>
      <c r="L203" s="123"/>
      <c r="M203" s="123"/>
      <c r="N203" s="123"/>
      <c r="O203" s="123"/>
      <c r="P203" s="123"/>
      <c r="Q203" s="123"/>
      <c r="R203" s="198">
        <f t="shared" si="193"/>
        <v>1</v>
      </c>
      <c r="S203" s="198">
        <f t="shared" si="194"/>
        <v>0</v>
      </c>
      <c r="T203" s="198">
        <f t="shared" si="195"/>
        <v>0</v>
      </c>
      <c r="U203" s="198">
        <f t="shared" si="196"/>
        <v>0.5</v>
      </c>
      <c r="V203" s="198">
        <f t="shared" si="197"/>
        <v>1.5</v>
      </c>
      <c r="W203" s="150">
        <v>1</v>
      </c>
      <c r="X203" s="150"/>
      <c r="Y203" s="150"/>
      <c r="Z203" s="150">
        <v>0.25</v>
      </c>
      <c r="AA203" s="150"/>
      <c r="AB203" s="150"/>
      <c r="AC203" s="49">
        <f t="shared" ref="AC203:AC264" si="198">R203+S203+T203-W203-X203</f>
        <v>0</v>
      </c>
      <c r="AD203" s="152">
        <v>1</v>
      </c>
      <c r="AE203" s="150"/>
      <c r="AF203" s="150"/>
      <c r="AG203" s="150">
        <v>0.25</v>
      </c>
      <c r="AH203" s="218">
        <f t="shared" ref="AH203:AH264" si="199">R203+S203+T203-AD203-AE203</f>
        <v>0</v>
      </c>
      <c r="AI203" s="35">
        <v>1</v>
      </c>
      <c r="AJ203" s="35"/>
      <c r="AK203" s="35"/>
      <c r="AL203" s="35"/>
      <c r="AM203" s="35" t="s">
        <v>429</v>
      </c>
      <c r="AN203" s="35"/>
      <c r="AO203" s="35"/>
      <c r="AP203" s="150">
        <v>526.55679999999995</v>
      </c>
      <c r="AQ203" s="150">
        <v>344</v>
      </c>
      <c r="AR203" s="150">
        <v>21.9</v>
      </c>
      <c r="AS203" s="150">
        <v>110.50179999999999</v>
      </c>
      <c r="AT203" s="150">
        <v>43</v>
      </c>
      <c r="AU203" s="150"/>
      <c r="AV203" s="150">
        <v>28.3</v>
      </c>
      <c r="AW203" s="150"/>
      <c r="AX203" s="150">
        <v>14.7</v>
      </c>
      <c r="AY203" s="150"/>
      <c r="AZ203" s="150">
        <v>7.1549999999999994</v>
      </c>
      <c r="BA203" s="150">
        <v>4.0549999999999997</v>
      </c>
      <c r="BB203" s="150"/>
      <c r="BC203" s="150">
        <v>3.1</v>
      </c>
      <c r="BD203" s="41"/>
      <c r="BF203" s="11">
        <f t="shared" si="187"/>
        <v>526.55679999999995</v>
      </c>
      <c r="BG203" s="11">
        <f t="shared" si="188"/>
        <v>476.40179999999998</v>
      </c>
      <c r="BH203" s="11">
        <f t="shared" si="189"/>
        <v>571.36524517729174</v>
      </c>
      <c r="BI203" s="11">
        <f t="shared" si="190"/>
        <v>549.4079913631266</v>
      </c>
      <c r="BJ203" s="236">
        <f t="shared" ref="BJ203:BJ264" si="200">BH203/BF203</f>
        <v>1.0850970781828129</v>
      </c>
      <c r="BK203" s="236">
        <f t="shared" ref="BK203:BK264" si="201">BI203/BG203</f>
        <v>1.1532449947987742</v>
      </c>
      <c r="BL203" s="220">
        <f>$BL$9*$BL$407</f>
        <v>705540</v>
      </c>
      <c r="BM203" s="221"/>
      <c r="BN203" s="221"/>
      <c r="BO203" s="221">
        <f t="shared" ref="BO203:BO264" si="202">BL203+BM203+BN203</f>
        <v>705540</v>
      </c>
      <c r="BP203" s="221">
        <f t="shared" si="191"/>
        <v>571365.24517729168</v>
      </c>
      <c r="BQ203" s="232">
        <f t="shared" ref="BQ203:BQ264" si="203">BO203-BP203</f>
        <v>134174.75482270832</v>
      </c>
    </row>
    <row r="204" spans="1:69" s="14" customFormat="1">
      <c r="A204" s="5">
        <v>40</v>
      </c>
      <c r="B204" s="12" t="s">
        <v>10</v>
      </c>
      <c r="C204" s="12"/>
      <c r="D204" s="5"/>
      <c r="E204" s="12"/>
      <c r="F204" s="12">
        <f>SUM(F164:F203)</f>
        <v>33</v>
      </c>
      <c r="G204" s="12">
        <f t="shared" ref="G204:BC204" si="204">SUM(G164:G203)</f>
        <v>0</v>
      </c>
      <c r="H204" s="12">
        <f t="shared" si="204"/>
        <v>0</v>
      </c>
      <c r="I204" s="12">
        <f t="shared" si="204"/>
        <v>16.5</v>
      </c>
      <c r="J204" s="12">
        <f t="shared" si="204"/>
        <v>6</v>
      </c>
      <c r="K204" s="12">
        <f t="shared" si="204"/>
        <v>6</v>
      </c>
      <c r="L204" s="12">
        <f t="shared" si="204"/>
        <v>0</v>
      </c>
      <c r="M204" s="12">
        <f t="shared" si="204"/>
        <v>6</v>
      </c>
      <c r="N204" s="12">
        <f t="shared" si="204"/>
        <v>1</v>
      </c>
      <c r="O204" s="12">
        <f t="shared" si="204"/>
        <v>1.5</v>
      </c>
      <c r="P204" s="12">
        <f t="shared" si="204"/>
        <v>0</v>
      </c>
      <c r="Q204" s="12">
        <f t="shared" si="204"/>
        <v>1</v>
      </c>
      <c r="R204" s="12">
        <f t="shared" si="204"/>
        <v>40</v>
      </c>
      <c r="S204" s="12">
        <f t="shared" si="204"/>
        <v>7.5</v>
      </c>
      <c r="T204" s="12">
        <f t="shared" si="204"/>
        <v>0</v>
      </c>
      <c r="U204" s="12">
        <f t="shared" si="204"/>
        <v>23.5</v>
      </c>
      <c r="V204" s="12">
        <f t="shared" si="204"/>
        <v>71</v>
      </c>
      <c r="W204" s="12">
        <f t="shared" si="204"/>
        <v>40</v>
      </c>
      <c r="X204" s="12">
        <f t="shared" si="204"/>
        <v>10.75</v>
      </c>
      <c r="Y204" s="12">
        <f t="shared" si="204"/>
        <v>0</v>
      </c>
      <c r="Z204" s="12">
        <f t="shared" si="204"/>
        <v>12.5</v>
      </c>
      <c r="AA204" s="12">
        <f t="shared" si="204"/>
        <v>4.5</v>
      </c>
      <c r="AB204" s="12">
        <f t="shared" si="204"/>
        <v>0</v>
      </c>
      <c r="AC204" s="204">
        <f t="shared" si="198"/>
        <v>-3.25</v>
      </c>
      <c r="AD204" s="12">
        <f t="shared" si="204"/>
        <v>45.5</v>
      </c>
      <c r="AE204" s="12">
        <f t="shared" si="204"/>
        <v>5.25</v>
      </c>
      <c r="AF204" s="12">
        <f t="shared" si="204"/>
        <v>0</v>
      </c>
      <c r="AG204" s="12">
        <f t="shared" si="204"/>
        <v>17</v>
      </c>
      <c r="AH204" s="204">
        <f t="shared" si="199"/>
        <v>-3.25</v>
      </c>
      <c r="AI204" s="12">
        <f t="shared" si="204"/>
        <v>33</v>
      </c>
      <c r="AJ204" s="12">
        <f t="shared" si="204"/>
        <v>11</v>
      </c>
      <c r="AK204" s="12">
        <f t="shared" si="204"/>
        <v>0</v>
      </c>
      <c r="AL204" s="12">
        <f t="shared" si="204"/>
        <v>18</v>
      </c>
      <c r="AM204" s="12">
        <f t="shared" si="204"/>
        <v>0</v>
      </c>
      <c r="AN204" s="12">
        <f t="shared" si="204"/>
        <v>0</v>
      </c>
      <c r="AO204" s="12">
        <f t="shared" si="204"/>
        <v>0</v>
      </c>
      <c r="AP204" s="12">
        <f t="shared" si="204"/>
        <v>29611.359799999995</v>
      </c>
      <c r="AQ204" s="12">
        <f t="shared" si="204"/>
        <v>15658.000000000002</v>
      </c>
      <c r="AR204" s="12">
        <f t="shared" si="204"/>
        <v>2079.9000000000005</v>
      </c>
      <c r="AS204" s="12">
        <f t="shared" si="204"/>
        <v>5356.8457999999982</v>
      </c>
      <c r="AT204" s="12">
        <f t="shared" si="204"/>
        <v>5890.9999999999982</v>
      </c>
      <c r="AU204" s="12">
        <f t="shared" si="204"/>
        <v>121.5</v>
      </c>
      <c r="AV204" s="12">
        <f t="shared" si="204"/>
        <v>4848.1000000000004</v>
      </c>
      <c r="AW204" s="12">
        <f t="shared" si="204"/>
        <v>6</v>
      </c>
      <c r="AX204" s="12">
        <f t="shared" si="204"/>
        <v>915.4</v>
      </c>
      <c r="AY204" s="12">
        <f t="shared" si="204"/>
        <v>8.5</v>
      </c>
      <c r="AZ204" s="12">
        <f t="shared" si="204"/>
        <v>617.11400000000003</v>
      </c>
      <c r="BA204" s="12">
        <f t="shared" si="204"/>
        <v>491.21400000000006</v>
      </c>
      <c r="BB204" s="12">
        <f t="shared" si="204"/>
        <v>0</v>
      </c>
      <c r="BC204" s="12">
        <f t="shared" si="204"/>
        <v>125.9</v>
      </c>
      <c r="BD204" s="42"/>
      <c r="BF204" s="13">
        <f>SUM(BF164:BF203)</f>
        <v>29611.359799999995</v>
      </c>
      <c r="BG204" s="13">
        <f>SUM(BG164:BG203)</f>
        <v>23094.745799999993</v>
      </c>
      <c r="BH204" s="13">
        <f>'[1]Ливенская ЦРБ'!$K$90</f>
        <v>32131.200000000001</v>
      </c>
      <c r="BI204" s="13">
        <f>'[1]Ливенская ЦРБ'!$K$11</f>
        <v>26633.9</v>
      </c>
      <c r="BJ204" s="236">
        <f t="shared" si="200"/>
        <v>1.0850970781828131</v>
      </c>
      <c r="BK204" s="236">
        <f t="shared" si="201"/>
        <v>1.153244994798774</v>
      </c>
      <c r="BL204" s="28">
        <f t="shared" ref="BL204:BQ204" si="205">SUM(BL164:BL203)</f>
        <v>22812460</v>
      </c>
      <c r="BM204" s="28">
        <f t="shared" si="205"/>
        <v>6520150</v>
      </c>
      <c r="BN204" s="28">
        <f t="shared" si="205"/>
        <v>1673520</v>
      </c>
      <c r="BO204" s="28">
        <f t="shared" si="205"/>
        <v>31006130</v>
      </c>
      <c r="BP204" s="28">
        <f t="shared" si="205"/>
        <v>32131200</v>
      </c>
      <c r="BQ204" s="233">
        <f t="shared" si="205"/>
        <v>-1125070.0000000065</v>
      </c>
    </row>
    <row r="205" spans="1:69" ht="62.4">
      <c r="A205" s="704" t="s">
        <v>196</v>
      </c>
      <c r="B205" s="113" t="s">
        <v>197</v>
      </c>
      <c r="C205" s="77" t="s">
        <v>525</v>
      </c>
      <c r="D205" s="208">
        <v>285</v>
      </c>
      <c r="E205" s="113" t="s">
        <v>15</v>
      </c>
      <c r="F205" s="124">
        <v>1</v>
      </c>
      <c r="G205" s="124"/>
      <c r="H205" s="124"/>
      <c r="I205" s="156">
        <v>0.5</v>
      </c>
      <c r="J205" s="123"/>
      <c r="K205" s="123"/>
      <c r="L205" s="123"/>
      <c r="M205" s="123"/>
      <c r="N205" s="123"/>
      <c r="O205" s="123"/>
      <c r="P205" s="123"/>
      <c r="Q205" s="123"/>
      <c r="R205" s="198">
        <f t="shared" si="193"/>
        <v>1</v>
      </c>
      <c r="S205" s="198">
        <f t="shared" si="194"/>
        <v>0</v>
      </c>
      <c r="T205" s="198">
        <f t="shared" si="195"/>
        <v>0</v>
      </c>
      <c r="U205" s="198">
        <f t="shared" si="196"/>
        <v>0.5</v>
      </c>
      <c r="V205" s="198">
        <f t="shared" si="197"/>
        <v>1.5</v>
      </c>
      <c r="W205" s="49">
        <v>1</v>
      </c>
      <c r="X205" s="49"/>
      <c r="Y205" s="49"/>
      <c r="Z205" s="129"/>
      <c r="AA205" s="49"/>
      <c r="AB205" s="49"/>
      <c r="AC205" s="49">
        <f t="shared" si="198"/>
        <v>0</v>
      </c>
      <c r="AD205" s="130">
        <v>1</v>
      </c>
      <c r="AE205" s="49"/>
      <c r="AF205" s="50"/>
      <c r="AG205" s="50"/>
      <c r="AH205" s="218">
        <f t="shared" si="199"/>
        <v>0</v>
      </c>
      <c r="AI205" s="115">
        <v>1</v>
      </c>
      <c r="AJ205" s="115"/>
      <c r="AK205" s="115"/>
      <c r="AL205" s="115"/>
      <c r="AM205" s="50" t="s">
        <v>429</v>
      </c>
      <c r="AN205" s="50"/>
      <c r="AO205" s="50"/>
      <c r="AP205" s="49">
        <f t="shared" ref="AP205:AP214" si="206">AQ205+AR205+AS205+AT205+AY205+AZ205</f>
        <v>445</v>
      </c>
      <c r="AQ205" s="49">
        <v>210.9</v>
      </c>
      <c r="AR205" s="49"/>
      <c r="AS205" s="49">
        <v>63.7</v>
      </c>
      <c r="AT205" s="49">
        <f t="shared" ref="AT205:AT214" si="207">AU205+AV205+AW205+AX205</f>
        <v>111.4</v>
      </c>
      <c r="AU205" s="49">
        <v>7.4</v>
      </c>
      <c r="AV205" s="49">
        <v>104</v>
      </c>
      <c r="AW205" s="49"/>
      <c r="AX205" s="49"/>
      <c r="AY205" s="49">
        <v>44.2</v>
      </c>
      <c r="AZ205" s="49">
        <f t="shared" ref="AZ205:AZ214" si="208">BA205+BB205+BC205</f>
        <v>14.8</v>
      </c>
      <c r="BA205" s="49">
        <v>13.3</v>
      </c>
      <c r="BB205" s="49"/>
      <c r="BC205" s="49">
        <v>1.5</v>
      </c>
      <c r="BD205" s="38"/>
      <c r="BE205" s="66"/>
      <c r="BF205" s="11">
        <f t="shared" ref="BF205:BF214" si="209">AP205</f>
        <v>445</v>
      </c>
      <c r="BG205" s="11">
        <f t="shared" ref="BG205:BG214" si="210">AQ205+AR205+AS205</f>
        <v>274.60000000000002</v>
      </c>
      <c r="BH205" s="11">
        <f t="shared" ref="BH205:BH214" si="211">$BH$215*(BF205/$BF$215)</f>
        <v>768.506556919643</v>
      </c>
      <c r="BI205" s="11">
        <f t="shared" ref="BI205:BI214" si="212">$BI$215*(BG205/$BG$215)</f>
        <v>601.12391816965146</v>
      </c>
      <c r="BJ205" s="236">
        <f t="shared" si="200"/>
        <v>1.7269810267857146</v>
      </c>
      <c r="BK205" s="236">
        <f t="shared" si="201"/>
        <v>2.1890892868523357</v>
      </c>
      <c r="BL205" s="220">
        <f t="shared" ref="BL205:BL210" si="213">$BL$9*$BL$407</f>
        <v>705540</v>
      </c>
      <c r="BM205" s="221"/>
      <c r="BN205" s="221"/>
      <c r="BO205" s="221">
        <f t="shared" si="202"/>
        <v>705540</v>
      </c>
      <c r="BP205" s="221">
        <f t="shared" ref="BP205:BP214" si="214">BH205*1000</f>
        <v>768506.55691964296</v>
      </c>
      <c r="BQ205" s="232">
        <f t="shared" si="203"/>
        <v>-62966.556919642957</v>
      </c>
    </row>
    <row r="206" spans="1:69" ht="62.4">
      <c r="A206" s="704"/>
      <c r="B206" s="113" t="s">
        <v>198</v>
      </c>
      <c r="C206" s="77" t="s">
        <v>526</v>
      </c>
      <c r="D206" s="208">
        <v>151</v>
      </c>
      <c r="E206" s="113" t="s">
        <v>18</v>
      </c>
      <c r="F206" s="124">
        <v>1</v>
      </c>
      <c r="G206" s="124"/>
      <c r="H206" s="124"/>
      <c r="I206" s="156">
        <v>0.5</v>
      </c>
      <c r="J206" s="123"/>
      <c r="K206" s="123"/>
      <c r="L206" s="123"/>
      <c r="M206" s="123"/>
      <c r="N206" s="123"/>
      <c r="O206" s="123"/>
      <c r="P206" s="123"/>
      <c r="Q206" s="123"/>
      <c r="R206" s="198">
        <f t="shared" si="193"/>
        <v>1</v>
      </c>
      <c r="S206" s="198">
        <f t="shared" si="194"/>
        <v>0</v>
      </c>
      <c r="T206" s="198">
        <f t="shared" si="195"/>
        <v>0</v>
      </c>
      <c r="U206" s="198">
        <f t="shared" si="196"/>
        <v>0.5</v>
      </c>
      <c r="V206" s="198">
        <f t="shared" si="197"/>
        <v>1.5</v>
      </c>
      <c r="W206" s="50">
        <v>1</v>
      </c>
      <c r="X206" s="50"/>
      <c r="Y206" s="50"/>
      <c r="Z206" s="111"/>
      <c r="AA206" s="50"/>
      <c r="AB206" s="50"/>
      <c r="AC206" s="49">
        <f t="shared" si="198"/>
        <v>0</v>
      </c>
      <c r="AD206" s="51">
        <v>1</v>
      </c>
      <c r="AE206" s="50"/>
      <c r="AF206" s="50"/>
      <c r="AG206" s="50"/>
      <c r="AH206" s="218">
        <f t="shared" si="199"/>
        <v>0</v>
      </c>
      <c r="AI206" s="115">
        <v>1</v>
      </c>
      <c r="AJ206" s="115"/>
      <c r="AK206" s="115"/>
      <c r="AL206" s="115"/>
      <c r="AM206" s="50" t="s">
        <v>429</v>
      </c>
      <c r="AN206" s="50"/>
      <c r="AO206" s="50"/>
      <c r="AP206" s="49">
        <f t="shared" si="206"/>
        <v>379</v>
      </c>
      <c r="AQ206" s="50">
        <v>249.7</v>
      </c>
      <c r="AR206" s="50"/>
      <c r="AS206" s="50">
        <v>75.400000000000006</v>
      </c>
      <c r="AT206" s="49">
        <f t="shared" si="207"/>
        <v>39</v>
      </c>
      <c r="AU206" s="50">
        <v>7.4</v>
      </c>
      <c r="AV206" s="50">
        <v>31.6</v>
      </c>
      <c r="AW206" s="50"/>
      <c r="AX206" s="50"/>
      <c r="AY206" s="49"/>
      <c r="AZ206" s="49">
        <f t="shared" si="208"/>
        <v>14.9</v>
      </c>
      <c r="BA206" s="50">
        <v>13.3</v>
      </c>
      <c r="BB206" s="50"/>
      <c r="BC206" s="50">
        <v>1.6</v>
      </c>
      <c r="BD206" s="38"/>
      <c r="BE206" s="66"/>
      <c r="BF206" s="11">
        <f t="shared" si="209"/>
        <v>379</v>
      </c>
      <c r="BG206" s="11">
        <f t="shared" si="210"/>
        <v>325.10000000000002</v>
      </c>
      <c r="BH206" s="11">
        <f t="shared" si="211"/>
        <v>654.52580915178589</v>
      </c>
      <c r="BI206" s="11">
        <f t="shared" si="212"/>
        <v>711.67292715569442</v>
      </c>
      <c r="BJ206" s="236">
        <f t="shared" si="200"/>
        <v>1.7269810267857149</v>
      </c>
      <c r="BK206" s="236">
        <f t="shared" si="201"/>
        <v>2.1890892868523357</v>
      </c>
      <c r="BL206" s="220">
        <f t="shared" si="213"/>
        <v>705540</v>
      </c>
      <c r="BM206" s="221"/>
      <c r="BN206" s="221"/>
      <c r="BO206" s="221">
        <f t="shared" si="202"/>
        <v>705540</v>
      </c>
      <c r="BP206" s="221">
        <f t="shared" si="214"/>
        <v>654525.80915178591</v>
      </c>
      <c r="BQ206" s="232">
        <f t="shared" si="203"/>
        <v>51014.190848214086</v>
      </c>
    </row>
    <row r="207" spans="1:69" ht="46.8">
      <c r="A207" s="704"/>
      <c r="B207" s="113" t="s">
        <v>199</v>
      </c>
      <c r="C207" s="77" t="s">
        <v>527</v>
      </c>
      <c r="D207" s="119">
        <v>523</v>
      </c>
      <c r="E207" s="113" t="s">
        <v>15</v>
      </c>
      <c r="F207" s="124">
        <v>1</v>
      </c>
      <c r="G207" s="124"/>
      <c r="H207" s="124"/>
      <c r="I207" s="156">
        <v>0.5</v>
      </c>
      <c r="J207" s="123"/>
      <c r="K207" s="123"/>
      <c r="L207" s="123"/>
      <c r="M207" s="123"/>
      <c r="N207" s="123"/>
      <c r="O207" s="123"/>
      <c r="P207" s="123"/>
      <c r="Q207" s="123"/>
      <c r="R207" s="198">
        <f t="shared" si="193"/>
        <v>1</v>
      </c>
      <c r="S207" s="198">
        <f t="shared" si="194"/>
        <v>0</v>
      </c>
      <c r="T207" s="198">
        <f t="shared" si="195"/>
        <v>0</v>
      </c>
      <c r="U207" s="198">
        <f t="shared" si="196"/>
        <v>0.5</v>
      </c>
      <c r="V207" s="198">
        <f t="shared" si="197"/>
        <v>1.5</v>
      </c>
      <c r="W207" s="50">
        <v>1</v>
      </c>
      <c r="X207" s="50"/>
      <c r="Y207" s="50"/>
      <c r="Z207" s="111">
        <v>0.25</v>
      </c>
      <c r="AA207" s="50"/>
      <c r="AB207" s="50"/>
      <c r="AC207" s="49">
        <f t="shared" si="198"/>
        <v>0</v>
      </c>
      <c r="AD207" s="51">
        <v>1</v>
      </c>
      <c r="AE207" s="50"/>
      <c r="AF207" s="50"/>
      <c r="AG207" s="50"/>
      <c r="AH207" s="218">
        <f t="shared" si="199"/>
        <v>0</v>
      </c>
      <c r="AI207" s="115">
        <v>1</v>
      </c>
      <c r="AJ207" s="115"/>
      <c r="AK207" s="115"/>
      <c r="AL207" s="115"/>
      <c r="AM207" s="50" t="s">
        <v>429</v>
      </c>
      <c r="AN207" s="50"/>
      <c r="AO207" s="50"/>
      <c r="AP207" s="49">
        <f t="shared" si="206"/>
        <v>451.5</v>
      </c>
      <c r="AQ207" s="50">
        <v>249.7</v>
      </c>
      <c r="AR207" s="50"/>
      <c r="AS207" s="50">
        <v>75.400000000000006</v>
      </c>
      <c r="AT207" s="49">
        <f t="shared" si="207"/>
        <v>111.5</v>
      </c>
      <c r="AU207" s="50">
        <v>7.5</v>
      </c>
      <c r="AV207" s="50">
        <v>104</v>
      </c>
      <c r="AW207" s="50"/>
      <c r="AX207" s="50"/>
      <c r="AY207" s="49"/>
      <c r="AZ207" s="49">
        <f t="shared" si="208"/>
        <v>14.9</v>
      </c>
      <c r="BA207" s="50">
        <v>13.3</v>
      </c>
      <c r="BB207" s="50"/>
      <c r="BC207" s="50">
        <v>1.6</v>
      </c>
      <c r="BD207" s="38"/>
      <c r="BE207" s="66"/>
      <c r="BF207" s="11">
        <f t="shared" si="209"/>
        <v>451.5</v>
      </c>
      <c r="BG207" s="11">
        <f t="shared" si="210"/>
        <v>325.10000000000002</v>
      </c>
      <c r="BH207" s="11">
        <f t="shared" si="211"/>
        <v>779.73193359375011</v>
      </c>
      <c r="BI207" s="11">
        <f t="shared" si="212"/>
        <v>711.67292715569442</v>
      </c>
      <c r="BJ207" s="236">
        <f t="shared" si="200"/>
        <v>1.7269810267857146</v>
      </c>
      <c r="BK207" s="236">
        <f t="shared" si="201"/>
        <v>2.1890892868523357</v>
      </c>
      <c r="BL207" s="220">
        <f t="shared" si="213"/>
        <v>705540</v>
      </c>
      <c r="BM207" s="221"/>
      <c r="BN207" s="221"/>
      <c r="BO207" s="221">
        <f t="shared" si="202"/>
        <v>705540</v>
      </c>
      <c r="BP207" s="221">
        <f t="shared" si="214"/>
        <v>779731.93359375012</v>
      </c>
      <c r="BQ207" s="232">
        <f t="shared" si="203"/>
        <v>-74191.933593750116</v>
      </c>
    </row>
    <row r="208" spans="1:69" ht="46.8">
      <c r="A208" s="704"/>
      <c r="B208" s="113" t="s">
        <v>200</v>
      </c>
      <c r="C208" s="71" t="s">
        <v>528</v>
      </c>
      <c r="D208" s="208">
        <v>265</v>
      </c>
      <c r="E208" s="113" t="s">
        <v>15</v>
      </c>
      <c r="F208" s="124">
        <v>1</v>
      </c>
      <c r="G208" s="124"/>
      <c r="H208" s="124"/>
      <c r="I208" s="156">
        <v>0.5</v>
      </c>
      <c r="J208" s="123"/>
      <c r="K208" s="123"/>
      <c r="L208" s="123"/>
      <c r="M208" s="123"/>
      <c r="N208" s="123"/>
      <c r="O208" s="123"/>
      <c r="P208" s="123"/>
      <c r="Q208" s="123"/>
      <c r="R208" s="198">
        <f t="shared" si="193"/>
        <v>1</v>
      </c>
      <c r="S208" s="198">
        <f t="shared" si="194"/>
        <v>0</v>
      </c>
      <c r="T208" s="198">
        <f t="shared" si="195"/>
        <v>0</v>
      </c>
      <c r="U208" s="198">
        <f t="shared" si="196"/>
        <v>0.5</v>
      </c>
      <c r="V208" s="198">
        <f t="shared" si="197"/>
        <v>1.5</v>
      </c>
      <c r="W208" s="50">
        <v>1</v>
      </c>
      <c r="X208" s="50"/>
      <c r="Y208" s="50"/>
      <c r="Z208" s="111">
        <v>0.25</v>
      </c>
      <c r="AA208" s="50"/>
      <c r="AB208" s="50"/>
      <c r="AC208" s="49">
        <f t="shared" si="198"/>
        <v>0</v>
      </c>
      <c r="AD208" s="51">
        <v>1</v>
      </c>
      <c r="AE208" s="50"/>
      <c r="AF208" s="50"/>
      <c r="AG208" s="50"/>
      <c r="AH208" s="218">
        <f t="shared" si="199"/>
        <v>0</v>
      </c>
      <c r="AI208" s="115">
        <v>1</v>
      </c>
      <c r="AJ208" s="115"/>
      <c r="AK208" s="115"/>
      <c r="AL208" s="115"/>
      <c r="AM208" s="50" t="s">
        <v>429</v>
      </c>
      <c r="AN208" s="50"/>
      <c r="AO208" s="50"/>
      <c r="AP208" s="49">
        <f t="shared" si="206"/>
        <v>390.19999999999993</v>
      </c>
      <c r="AQ208" s="50">
        <v>202.7</v>
      </c>
      <c r="AR208" s="50"/>
      <c r="AS208" s="50">
        <v>61.2</v>
      </c>
      <c r="AT208" s="49">
        <f t="shared" si="207"/>
        <v>111.4</v>
      </c>
      <c r="AU208" s="50">
        <v>7.4</v>
      </c>
      <c r="AV208" s="50">
        <v>104</v>
      </c>
      <c r="AW208" s="50"/>
      <c r="AX208" s="50"/>
      <c r="AY208" s="49"/>
      <c r="AZ208" s="49">
        <f t="shared" si="208"/>
        <v>14.9</v>
      </c>
      <c r="BA208" s="50">
        <v>13.3</v>
      </c>
      <c r="BB208" s="50"/>
      <c r="BC208" s="50">
        <v>1.6</v>
      </c>
      <c r="BD208" s="38"/>
      <c r="BE208" s="66"/>
      <c r="BF208" s="11">
        <f t="shared" si="209"/>
        <v>390.19999999999993</v>
      </c>
      <c r="BG208" s="11">
        <f t="shared" si="210"/>
        <v>263.89999999999998</v>
      </c>
      <c r="BH208" s="11">
        <f t="shared" si="211"/>
        <v>673.86799665178569</v>
      </c>
      <c r="BI208" s="11">
        <f t="shared" si="212"/>
        <v>577.70066280033132</v>
      </c>
      <c r="BJ208" s="236">
        <f t="shared" si="200"/>
        <v>1.7269810267857144</v>
      </c>
      <c r="BK208" s="236">
        <f t="shared" si="201"/>
        <v>2.1890892868523357</v>
      </c>
      <c r="BL208" s="220">
        <f t="shared" si="213"/>
        <v>705540</v>
      </c>
      <c r="BM208" s="221"/>
      <c r="BN208" s="221"/>
      <c r="BO208" s="221">
        <f t="shared" si="202"/>
        <v>705540</v>
      </c>
      <c r="BP208" s="221">
        <f t="shared" si="214"/>
        <v>673867.99665178568</v>
      </c>
      <c r="BQ208" s="232">
        <f t="shared" si="203"/>
        <v>31672.003348214319</v>
      </c>
    </row>
    <row r="209" spans="1:69">
      <c r="A209" s="704"/>
      <c r="B209" s="113" t="s">
        <v>201</v>
      </c>
      <c r="C209" s="71" t="s">
        <v>529</v>
      </c>
      <c r="D209" s="208">
        <v>293</v>
      </c>
      <c r="E209" s="113" t="s">
        <v>15</v>
      </c>
      <c r="F209" s="124">
        <v>1</v>
      </c>
      <c r="G209" s="124"/>
      <c r="H209" s="124"/>
      <c r="I209" s="156">
        <v>0.5</v>
      </c>
      <c r="J209" s="123"/>
      <c r="K209" s="123"/>
      <c r="L209" s="123"/>
      <c r="M209" s="123"/>
      <c r="N209" s="123"/>
      <c r="O209" s="123"/>
      <c r="P209" s="123"/>
      <c r="Q209" s="123"/>
      <c r="R209" s="198">
        <f t="shared" si="193"/>
        <v>1</v>
      </c>
      <c r="S209" s="198">
        <f t="shared" si="194"/>
        <v>0</v>
      </c>
      <c r="T209" s="198">
        <f t="shared" si="195"/>
        <v>0</v>
      </c>
      <c r="U209" s="198">
        <f t="shared" si="196"/>
        <v>0.5</v>
      </c>
      <c r="V209" s="198">
        <f t="shared" si="197"/>
        <v>1.5</v>
      </c>
      <c r="W209" s="50">
        <v>1</v>
      </c>
      <c r="X209" s="50"/>
      <c r="Y209" s="50"/>
      <c r="Z209" s="111">
        <v>0.25</v>
      </c>
      <c r="AA209" s="50"/>
      <c r="AB209" s="50"/>
      <c r="AC209" s="49">
        <f t="shared" si="198"/>
        <v>0</v>
      </c>
      <c r="AD209" s="51">
        <v>1</v>
      </c>
      <c r="AE209" s="50"/>
      <c r="AF209" s="50"/>
      <c r="AG209" s="50"/>
      <c r="AH209" s="218">
        <f t="shared" si="199"/>
        <v>0</v>
      </c>
      <c r="AI209" s="115">
        <v>1</v>
      </c>
      <c r="AJ209" s="115"/>
      <c r="AK209" s="115"/>
      <c r="AL209" s="115"/>
      <c r="AM209" s="50" t="s">
        <v>429</v>
      </c>
      <c r="AN209" s="50"/>
      <c r="AO209" s="50"/>
      <c r="AP209" s="49">
        <f t="shared" si="206"/>
        <v>451.5</v>
      </c>
      <c r="AQ209" s="50">
        <v>249.7</v>
      </c>
      <c r="AR209" s="50"/>
      <c r="AS209" s="50">
        <v>75.400000000000006</v>
      </c>
      <c r="AT209" s="49">
        <f t="shared" si="207"/>
        <v>111.5</v>
      </c>
      <c r="AU209" s="50">
        <v>7.5</v>
      </c>
      <c r="AV209" s="50">
        <v>104</v>
      </c>
      <c r="AW209" s="50"/>
      <c r="AX209" s="50"/>
      <c r="AY209" s="49"/>
      <c r="AZ209" s="49">
        <f t="shared" si="208"/>
        <v>14.9</v>
      </c>
      <c r="BA209" s="50">
        <v>13.3</v>
      </c>
      <c r="BB209" s="50"/>
      <c r="BC209" s="50">
        <v>1.6</v>
      </c>
      <c r="BD209" s="38"/>
      <c r="BE209" s="66"/>
      <c r="BF209" s="11">
        <f t="shared" si="209"/>
        <v>451.5</v>
      </c>
      <c r="BG209" s="11">
        <f t="shared" si="210"/>
        <v>325.10000000000002</v>
      </c>
      <c r="BH209" s="11">
        <f t="shared" si="211"/>
        <v>779.73193359375011</v>
      </c>
      <c r="BI209" s="11">
        <f t="shared" si="212"/>
        <v>711.67292715569442</v>
      </c>
      <c r="BJ209" s="236">
        <f t="shared" si="200"/>
        <v>1.7269810267857146</v>
      </c>
      <c r="BK209" s="236">
        <f t="shared" si="201"/>
        <v>2.1890892868523357</v>
      </c>
      <c r="BL209" s="220">
        <f t="shared" si="213"/>
        <v>705540</v>
      </c>
      <c r="BM209" s="221"/>
      <c r="BN209" s="221"/>
      <c r="BO209" s="221">
        <f t="shared" si="202"/>
        <v>705540</v>
      </c>
      <c r="BP209" s="221">
        <f t="shared" si="214"/>
        <v>779731.93359375012</v>
      </c>
      <c r="BQ209" s="232">
        <f t="shared" si="203"/>
        <v>-74191.933593750116</v>
      </c>
    </row>
    <row r="210" spans="1:69" ht="46.8">
      <c r="A210" s="704"/>
      <c r="B210" s="113" t="s">
        <v>202</v>
      </c>
      <c r="C210" s="77" t="s">
        <v>530</v>
      </c>
      <c r="D210" s="208">
        <v>235</v>
      </c>
      <c r="E210" s="113" t="s">
        <v>15</v>
      </c>
      <c r="F210" s="124">
        <v>1</v>
      </c>
      <c r="G210" s="124"/>
      <c r="H210" s="124"/>
      <c r="I210" s="156">
        <v>0.5</v>
      </c>
      <c r="J210" s="123"/>
      <c r="K210" s="123"/>
      <c r="L210" s="123"/>
      <c r="M210" s="123"/>
      <c r="N210" s="123"/>
      <c r="O210" s="123"/>
      <c r="P210" s="123"/>
      <c r="Q210" s="123"/>
      <c r="R210" s="198">
        <f t="shared" si="193"/>
        <v>1</v>
      </c>
      <c r="S210" s="198">
        <f t="shared" si="194"/>
        <v>0</v>
      </c>
      <c r="T210" s="198">
        <f t="shared" si="195"/>
        <v>0</v>
      </c>
      <c r="U210" s="198">
        <f t="shared" si="196"/>
        <v>0.5</v>
      </c>
      <c r="V210" s="198">
        <f t="shared" si="197"/>
        <v>1.5</v>
      </c>
      <c r="W210" s="50">
        <v>1</v>
      </c>
      <c r="X210" s="50"/>
      <c r="Y210" s="50"/>
      <c r="Z210" s="111">
        <v>0.25</v>
      </c>
      <c r="AA210" s="50"/>
      <c r="AB210" s="50"/>
      <c r="AC210" s="49">
        <f t="shared" si="198"/>
        <v>0</v>
      </c>
      <c r="AD210" s="51">
        <v>1</v>
      </c>
      <c r="AE210" s="50"/>
      <c r="AF210" s="50"/>
      <c r="AG210" s="50"/>
      <c r="AH210" s="218">
        <f t="shared" si="199"/>
        <v>0</v>
      </c>
      <c r="AI210" s="115">
        <v>1</v>
      </c>
      <c r="AJ210" s="115"/>
      <c r="AK210" s="115"/>
      <c r="AL210" s="115"/>
      <c r="AM210" s="50" t="s">
        <v>429</v>
      </c>
      <c r="AN210" s="50"/>
      <c r="AO210" s="50"/>
      <c r="AP210" s="49">
        <f t="shared" si="206"/>
        <v>451.5</v>
      </c>
      <c r="AQ210" s="50">
        <v>249.7</v>
      </c>
      <c r="AR210" s="50"/>
      <c r="AS210" s="50">
        <v>75.400000000000006</v>
      </c>
      <c r="AT210" s="49">
        <f t="shared" si="207"/>
        <v>111.5</v>
      </c>
      <c r="AU210" s="50">
        <v>7.5</v>
      </c>
      <c r="AV210" s="50">
        <v>104</v>
      </c>
      <c r="AW210" s="50"/>
      <c r="AX210" s="50"/>
      <c r="AY210" s="49"/>
      <c r="AZ210" s="49">
        <f t="shared" si="208"/>
        <v>14.9</v>
      </c>
      <c r="BA210" s="50">
        <v>13.3</v>
      </c>
      <c r="BB210" s="50"/>
      <c r="BC210" s="50">
        <v>1.6</v>
      </c>
      <c r="BD210" s="38"/>
      <c r="BE210" s="66"/>
      <c r="BF210" s="11">
        <f t="shared" si="209"/>
        <v>451.5</v>
      </c>
      <c r="BG210" s="11">
        <f t="shared" si="210"/>
        <v>325.10000000000002</v>
      </c>
      <c r="BH210" s="11">
        <f t="shared" si="211"/>
        <v>779.73193359375011</v>
      </c>
      <c r="BI210" s="11">
        <f t="shared" si="212"/>
        <v>711.67292715569442</v>
      </c>
      <c r="BJ210" s="236">
        <f t="shared" si="200"/>
        <v>1.7269810267857146</v>
      </c>
      <c r="BK210" s="236">
        <f t="shared" si="201"/>
        <v>2.1890892868523357</v>
      </c>
      <c r="BL210" s="220">
        <f t="shared" si="213"/>
        <v>705540</v>
      </c>
      <c r="BM210" s="221"/>
      <c r="BN210" s="221"/>
      <c r="BO210" s="221">
        <f t="shared" si="202"/>
        <v>705540</v>
      </c>
      <c r="BP210" s="221">
        <f t="shared" si="214"/>
        <v>779731.93359375012</v>
      </c>
      <c r="BQ210" s="232">
        <f t="shared" si="203"/>
        <v>-74191.933593750116</v>
      </c>
    </row>
    <row r="211" spans="1:69" ht="93.6">
      <c r="A211" s="704"/>
      <c r="B211" s="113" t="s">
        <v>203</v>
      </c>
      <c r="C211" s="77" t="s">
        <v>531</v>
      </c>
      <c r="D211" s="119">
        <v>933</v>
      </c>
      <c r="E211" s="113" t="s">
        <v>15</v>
      </c>
      <c r="F211" s="123"/>
      <c r="G211" s="123"/>
      <c r="H211" s="123"/>
      <c r="I211" s="123"/>
      <c r="J211" s="131">
        <v>1</v>
      </c>
      <c r="K211" s="131">
        <v>1</v>
      </c>
      <c r="L211" s="131"/>
      <c r="M211" s="131">
        <v>1</v>
      </c>
      <c r="N211" s="123"/>
      <c r="O211" s="123"/>
      <c r="P211" s="123"/>
      <c r="Q211" s="123"/>
      <c r="R211" s="198">
        <f t="shared" si="193"/>
        <v>1</v>
      </c>
      <c r="S211" s="198">
        <f t="shared" si="194"/>
        <v>1</v>
      </c>
      <c r="T211" s="198">
        <f t="shared" si="195"/>
        <v>0</v>
      </c>
      <c r="U211" s="198">
        <f t="shared" si="196"/>
        <v>1</v>
      </c>
      <c r="V211" s="198">
        <f t="shared" si="197"/>
        <v>3</v>
      </c>
      <c r="W211" s="50">
        <v>1</v>
      </c>
      <c r="X211" s="50"/>
      <c r="Y211" s="50"/>
      <c r="Z211" s="111">
        <v>0.25</v>
      </c>
      <c r="AA211" s="50"/>
      <c r="AB211" s="50"/>
      <c r="AC211" s="204">
        <f t="shared" si="198"/>
        <v>1</v>
      </c>
      <c r="AD211" s="51">
        <v>1</v>
      </c>
      <c r="AE211" s="50"/>
      <c r="AF211" s="50"/>
      <c r="AG211" s="50"/>
      <c r="AH211" s="204">
        <f t="shared" si="199"/>
        <v>1</v>
      </c>
      <c r="AI211" s="115">
        <v>1</v>
      </c>
      <c r="AJ211" s="115"/>
      <c r="AK211" s="115"/>
      <c r="AL211" s="115"/>
      <c r="AM211" s="50" t="s">
        <v>429</v>
      </c>
      <c r="AN211" s="50"/>
      <c r="AO211" s="50"/>
      <c r="AP211" s="49">
        <f t="shared" si="206"/>
        <v>379.00000000000006</v>
      </c>
      <c r="AQ211" s="50">
        <v>249.7</v>
      </c>
      <c r="AR211" s="50"/>
      <c r="AS211" s="50">
        <v>75.400000000000006</v>
      </c>
      <c r="AT211" s="49">
        <f t="shared" si="207"/>
        <v>39.1</v>
      </c>
      <c r="AU211" s="50">
        <v>7.5</v>
      </c>
      <c r="AV211" s="50">
        <v>31.6</v>
      </c>
      <c r="AW211" s="50"/>
      <c r="AX211" s="50"/>
      <c r="AY211" s="49"/>
      <c r="AZ211" s="49">
        <f t="shared" si="208"/>
        <v>14.8</v>
      </c>
      <c r="BA211" s="50">
        <v>13.3</v>
      </c>
      <c r="BB211" s="50"/>
      <c r="BC211" s="50">
        <v>1.5</v>
      </c>
      <c r="BD211" s="38"/>
      <c r="BE211" s="66"/>
      <c r="BF211" s="11">
        <f t="shared" si="209"/>
        <v>379.00000000000006</v>
      </c>
      <c r="BG211" s="11">
        <f t="shared" si="210"/>
        <v>325.10000000000002</v>
      </c>
      <c r="BH211" s="11">
        <f t="shared" si="211"/>
        <v>654.52580915178601</v>
      </c>
      <c r="BI211" s="11">
        <f t="shared" si="212"/>
        <v>711.67292715569442</v>
      </c>
      <c r="BJ211" s="236">
        <f t="shared" si="200"/>
        <v>1.7269810267857149</v>
      </c>
      <c r="BK211" s="236">
        <f t="shared" si="201"/>
        <v>2.1890892868523357</v>
      </c>
      <c r="BL211" s="221"/>
      <c r="BM211" s="224">
        <f>$BM$9*$BL$406</f>
        <v>931450</v>
      </c>
      <c r="BN211" s="221"/>
      <c r="BO211" s="221">
        <f t="shared" si="202"/>
        <v>931450</v>
      </c>
      <c r="BP211" s="221">
        <f t="shared" si="214"/>
        <v>654525.80915178603</v>
      </c>
      <c r="BQ211" s="232">
        <f t="shared" si="203"/>
        <v>276924.19084821397</v>
      </c>
    </row>
    <row r="212" spans="1:69" ht="46.8">
      <c r="A212" s="704"/>
      <c r="B212" s="113" t="s">
        <v>204</v>
      </c>
      <c r="C212" s="77" t="s">
        <v>532</v>
      </c>
      <c r="D212" s="119">
        <v>575</v>
      </c>
      <c r="E212" s="113" t="s">
        <v>15</v>
      </c>
      <c r="F212" s="124">
        <v>1</v>
      </c>
      <c r="G212" s="124"/>
      <c r="H212" s="124"/>
      <c r="I212" s="156">
        <v>0.5</v>
      </c>
      <c r="J212" s="123"/>
      <c r="K212" s="123"/>
      <c r="L212" s="123"/>
      <c r="M212" s="123"/>
      <c r="N212" s="123"/>
      <c r="O212" s="123"/>
      <c r="P212" s="123"/>
      <c r="Q212" s="123"/>
      <c r="R212" s="198">
        <f t="shared" si="193"/>
        <v>1</v>
      </c>
      <c r="S212" s="198">
        <f t="shared" si="194"/>
        <v>0</v>
      </c>
      <c r="T212" s="198">
        <f t="shared" si="195"/>
        <v>0</v>
      </c>
      <c r="U212" s="198">
        <f t="shared" si="196"/>
        <v>0.5</v>
      </c>
      <c r="V212" s="198">
        <f t="shared" si="197"/>
        <v>1.5</v>
      </c>
      <c r="W212" s="50">
        <v>1</v>
      </c>
      <c r="X212" s="50"/>
      <c r="Y212" s="50"/>
      <c r="Z212" s="111"/>
      <c r="AA212" s="50"/>
      <c r="AB212" s="50"/>
      <c r="AC212" s="49">
        <f t="shared" si="198"/>
        <v>0</v>
      </c>
      <c r="AD212" s="51">
        <v>1</v>
      </c>
      <c r="AE212" s="50"/>
      <c r="AF212" s="50"/>
      <c r="AG212" s="50"/>
      <c r="AH212" s="218">
        <f t="shared" si="199"/>
        <v>0</v>
      </c>
      <c r="AI212" s="115">
        <v>1</v>
      </c>
      <c r="AJ212" s="115"/>
      <c r="AK212" s="115"/>
      <c r="AL212" s="115"/>
      <c r="AM212" s="50" t="s">
        <v>429</v>
      </c>
      <c r="AN212" s="50"/>
      <c r="AO212" s="50"/>
      <c r="AP212" s="49">
        <f t="shared" si="206"/>
        <v>451.1</v>
      </c>
      <c r="AQ212" s="50">
        <v>249.5</v>
      </c>
      <c r="AR212" s="50"/>
      <c r="AS212" s="50">
        <v>75.3</v>
      </c>
      <c r="AT212" s="49">
        <f t="shared" si="207"/>
        <v>111.5</v>
      </c>
      <c r="AU212" s="50">
        <v>7.5</v>
      </c>
      <c r="AV212" s="50">
        <v>104</v>
      </c>
      <c r="AW212" s="50"/>
      <c r="AX212" s="50"/>
      <c r="AY212" s="49"/>
      <c r="AZ212" s="49">
        <f t="shared" si="208"/>
        <v>14.8</v>
      </c>
      <c r="BA212" s="50">
        <v>13.3</v>
      </c>
      <c r="BB212" s="50"/>
      <c r="BC212" s="50">
        <v>1.5</v>
      </c>
      <c r="BD212" s="38"/>
      <c r="BE212" s="66"/>
      <c r="BF212" s="11">
        <f t="shared" si="209"/>
        <v>451.1</v>
      </c>
      <c r="BG212" s="11">
        <f t="shared" si="210"/>
        <v>324.8</v>
      </c>
      <c r="BH212" s="11">
        <f t="shared" si="211"/>
        <v>779.04114118303596</v>
      </c>
      <c r="BI212" s="11">
        <f t="shared" si="212"/>
        <v>711.01620036963868</v>
      </c>
      <c r="BJ212" s="236">
        <f t="shared" si="200"/>
        <v>1.7269810267857149</v>
      </c>
      <c r="BK212" s="236">
        <f t="shared" si="201"/>
        <v>2.1890892868523357</v>
      </c>
      <c r="BL212" s="220">
        <f>$BL$9*$BL$407</f>
        <v>705540</v>
      </c>
      <c r="BM212" s="221"/>
      <c r="BN212" s="221"/>
      <c r="BO212" s="221">
        <f t="shared" si="202"/>
        <v>705540</v>
      </c>
      <c r="BP212" s="221">
        <f t="shared" si="214"/>
        <v>779041.14118303591</v>
      </c>
      <c r="BQ212" s="232">
        <f t="shared" si="203"/>
        <v>-73501.141183035914</v>
      </c>
    </row>
    <row r="213" spans="1:69" ht="31.2">
      <c r="A213" s="704"/>
      <c r="B213" s="113" t="s">
        <v>205</v>
      </c>
      <c r="C213" s="77" t="s">
        <v>533</v>
      </c>
      <c r="D213" s="119">
        <v>913</v>
      </c>
      <c r="E213" s="113" t="s">
        <v>15</v>
      </c>
      <c r="F213" s="123"/>
      <c r="G213" s="123"/>
      <c r="H213" s="123"/>
      <c r="I213" s="123"/>
      <c r="J213" s="131">
        <v>1</v>
      </c>
      <c r="K213" s="131">
        <v>1</v>
      </c>
      <c r="L213" s="131"/>
      <c r="M213" s="131">
        <v>1</v>
      </c>
      <c r="N213" s="123"/>
      <c r="O213" s="123"/>
      <c r="P213" s="123"/>
      <c r="Q213" s="123"/>
      <c r="R213" s="198">
        <f t="shared" si="193"/>
        <v>1</v>
      </c>
      <c r="S213" s="198">
        <f t="shared" si="194"/>
        <v>1</v>
      </c>
      <c r="T213" s="198">
        <f t="shared" si="195"/>
        <v>0</v>
      </c>
      <c r="U213" s="198">
        <f t="shared" si="196"/>
        <v>1</v>
      </c>
      <c r="V213" s="198">
        <f t="shared" si="197"/>
        <v>3</v>
      </c>
      <c r="W213" s="50">
        <v>1</v>
      </c>
      <c r="X213" s="50"/>
      <c r="Y213" s="50"/>
      <c r="Z213" s="111"/>
      <c r="AA213" s="50"/>
      <c r="AB213" s="50"/>
      <c r="AC213" s="204">
        <f t="shared" si="198"/>
        <v>1</v>
      </c>
      <c r="AD213" s="51">
        <v>1</v>
      </c>
      <c r="AE213" s="50"/>
      <c r="AF213" s="50"/>
      <c r="AG213" s="50"/>
      <c r="AH213" s="204">
        <f t="shared" si="199"/>
        <v>1</v>
      </c>
      <c r="AI213" s="115">
        <v>1</v>
      </c>
      <c r="AJ213" s="115"/>
      <c r="AK213" s="115"/>
      <c r="AL213" s="115"/>
      <c r="AM213" s="50" t="s">
        <v>429</v>
      </c>
      <c r="AN213" s="50"/>
      <c r="AO213" s="50"/>
      <c r="AP213" s="49">
        <f t="shared" si="206"/>
        <v>491.6</v>
      </c>
      <c r="AQ213" s="50">
        <v>281</v>
      </c>
      <c r="AR213" s="50"/>
      <c r="AS213" s="50">
        <v>84.3</v>
      </c>
      <c r="AT213" s="49">
        <f t="shared" si="207"/>
        <v>111.5</v>
      </c>
      <c r="AU213" s="50">
        <v>7.5</v>
      </c>
      <c r="AV213" s="50">
        <v>104</v>
      </c>
      <c r="AW213" s="50"/>
      <c r="AX213" s="50"/>
      <c r="AY213" s="49"/>
      <c r="AZ213" s="49">
        <f t="shared" si="208"/>
        <v>14.8</v>
      </c>
      <c r="BA213" s="50">
        <v>13.3</v>
      </c>
      <c r="BB213" s="50"/>
      <c r="BC213" s="50">
        <v>1.5</v>
      </c>
      <c r="BD213" s="38"/>
      <c r="BE213" s="66"/>
      <c r="BF213" s="11">
        <f t="shared" si="209"/>
        <v>491.6</v>
      </c>
      <c r="BG213" s="11">
        <f t="shared" si="210"/>
        <v>365.3</v>
      </c>
      <c r="BH213" s="11">
        <f t="shared" si="211"/>
        <v>848.98387276785741</v>
      </c>
      <c r="BI213" s="11">
        <f t="shared" si="212"/>
        <v>799.67431648715819</v>
      </c>
      <c r="BJ213" s="236">
        <f t="shared" si="200"/>
        <v>1.7269810267857146</v>
      </c>
      <c r="BK213" s="236">
        <f t="shared" si="201"/>
        <v>2.1890892868523357</v>
      </c>
      <c r="BL213" s="221"/>
      <c r="BM213" s="224">
        <f>$BM$9*$BL$406</f>
        <v>931450</v>
      </c>
      <c r="BN213" s="221"/>
      <c r="BO213" s="221">
        <f t="shared" si="202"/>
        <v>931450</v>
      </c>
      <c r="BP213" s="221">
        <f t="shared" si="214"/>
        <v>848983.87276785739</v>
      </c>
      <c r="BQ213" s="232">
        <f t="shared" si="203"/>
        <v>82466.127232142608</v>
      </c>
    </row>
    <row r="214" spans="1:69" ht="31.2">
      <c r="A214" s="704"/>
      <c r="B214" s="113" t="s">
        <v>206</v>
      </c>
      <c r="C214" s="77" t="s">
        <v>534</v>
      </c>
      <c r="D214" s="208">
        <v>223</v>
      </c>
      <c r="E214" s="113" t="s">
        <v>15</v>
      </c>
      <c r="F214" s="124">
        <v>1</v>
      </c>
      <c r="G214" s="124"/>
      <c r="H214" s="124"/>
      <c r="I214" s="156">
        <v>0.5</v>
      </c>
      <c r="J214" s="123"/>
      <c r="K214" s="123"/>
      <c r="L214" s="123"/>
      <c r="M214" s="123"/>
      <c r="N214" s="123"/>
      <c r="O214" s="123"/>
      <c r="P214" s="123"/>
      <c r="Q214" s="123"/>
      <c r="R214" s="198">
        <f t="shared" si="193"/>
        <v>1</v>
      </c>
      <c r="S214" s="198">
        <f t="shared" si="194"/>
        <v>0</v>
      </c>
      <c r="T214" s="198">
        <f t="shared" si="195"/>
        <v>0</v>
      </c>
      <c r="U214" s="198">
        <f t="shared" si="196"/>
        <v>0.5</v>
      </c>
      <c r="V214" s="198">
        <f t="shared" si="197"/>
        <v>1.5</v>
      </c>
      <c r="W214" s="50">
        <v>1</v>
      </c>
      <c r="X214" s="50"/>
      <c r="Y214" s="50"/>
      <c r="Z214" s="111">
        <v>0.25</v>
      </c>
      <c r="AA214" s="50"/>
      <c r="AB214" s="50"/>
      <c r="AC214" s="49">
        <f t="shared" si="198"/>
        <v>0</v>
      </c>
      <c r="AD214" s="51">
        <v>1</v>
      </c>
      <c r="AE214" s="50"/>
      <c r="AF214" s="50"/>
      <c r="AG214" s="50"/>
      <c r="AH214" s="218">
        <f t="shared" si="199"/>
        <v>0</v>
      </c>
      <c r="AI214" s="115">
        <v>1</v>
      </c>
      <c r="AJ214" s="115"/>
      <c r="AK214" s="115"/>
      <c r="AL214" s="115"/>
      <c r="AM214" s="50" t="s">
        <v>429</v>
      </c>
      <c r="AN214" s="50"/>
      <c r="AO214" s="50"/>
      <c r="AP214" s="49">
        <f t="shared" si="206"/>
        <v>410.40000000000003</v>
      </c>
      <c r="AQ214" s="50">
        <v>218.2</v>
      </c>
      <c r="AR214" s="50"/>
      <c r="AS214" s="50">
        <v>65.900000000000006</v>
      </c>
      <c r="AT214" s="49">
        <f t="shared" si="207"/>
        <v>111.5</v>
      </c>
      <c r="AU214" s="50">
        <v>7.5</v>
      </c>
      <c r="AV214" s="50">
        <v>104</v>
      </c>
      <c r="AW214" s="50"/>
      <c r="AX214" s="50"/>
      <c r="AY214" s="49"/>
      <c r="AZ214" s="49">
        <f t="shared" si="208"/>
        <v>14.8</v>
      </c>
      <c r="BA214" s="50">
        <v>13.3</v>
      </c>
      <c r="BB214" s="50"/>
      <c r="BC214" s="50">
        <v>1.5</v>
      </c>
      <c r="BD214" s="38"/>
      <c r="BE214" s="66"/>
      <c r="BF214" s="11">
        <f t="shared" si="209"/>
        <v>410.40000000000003</v>
      </c>
      <c r="BG214" s="11">
        <f t="shared" si="210"/>
        <v>284.10000000000002</v>
      </c>
      <c r="BH214" s="11">
        <f t="shared" si="211"/>
        <v>708.75301339285738</v>
      </c>
      <c r="BI214" s="11">
        <f t="shared" si="212"/>
        <v>621.92026639474864</v>
      </c>
      <c r="BJ214" s="236">
        <f t="shared" si="200"/>
        <v>1.7269810267857146</v>
      </c>
      <c r="BK214" s="236">
        <f t="shared" si="201"/>
        <v>2.1890892868523357</v>
      </c>
      <c r="BL214" s="220">
        <f>$BL$9*$BL$407</f>
        <v>705540</v>
      </c>
      <c r="BM214" s="221"/>
      <c r="BN214" s="221"/>
      <c r="BO214" s="221">
        <f t="shared" si="202"/>
        <v>705540</v>
      </c>
      <c r="BP214" s="221">
        <f t="shared" si="214"/>
        <v>708753.01339285739</v>
      </c>
      <c r="BQ214" s="232">
        <f t="shared" si="203"/>
        <v>-3213.0133928573923</v>
      </c>
    </row>
    <row r="215" spans="1:69" s="14" customFormat="1">
      <c r="A215" s="5">
        <v>10</v>
      </c>
      <c r="B215" s="12" t="s">
        <v>10</v>
      </c>
      <c r="C215" s="12"/>
      <c r="D215" s="5"/>
      <c r="E215" s="12"/>
      <c r="F215" s="12">
        <f>SUM(F205:F214)</f>
        <v>8</v>
      </c>
      <c r="G215" s="12">
        <f t="shared" ref="G215:BC215" si="215">SUM(G205:G214)</f>
        <v>0</v>
      </c>
      <c r="H215" s="12">
        <f t="shared" si="215"/>
        <v>0</v>
      </c>
      <c r="I215" s="12">
        <f t="shared" si="215"/>
        <v>4</v>
      </c>
      <c r="J215" s="12">
        <f t="shared" si="215"/>
        <v>2</v>
      </c>
      <c r="K215" s="12">
        <f t="shared" si="215"/>
        <v>2</v>
      </c>
      <c r="L215" s="12">
        <f t="shared" si="215"/>
        <v>0</v>
      </c>
      <c r="M215" s="12">
        <f t="shared" si="215"/>
        <v>2</v>
      </c>
      <c r="N215" s="12">
        <f t="shared" si="215"/>
        <v>0</v>
      </c>
      <c r="O215" s="12">
        <f t="shared" si="215"/>
        <v>0</v>
      </c>
      <c r="P215" s="12">
        <f t="shared" si="215"/>
        <v>0</v>
      </c>
      <c r="Q215" s="12">
        <f t="shared" si="215"/>
        <v>0</v>
      </c>
      <c r="R215" s="12">
        <f t="shared" si="215"/>
        <v>10</v>
      </c>
      <c r="S215" s="12">
        <f t="shared" si="215"/>
        <v>2</v>
      </c>
      <c r="T215" s="12">
        <f t="shared" si="215"/>
        <v>0</v>
      </c>
      <c r="U215" s="12">
        <f t="shared" si="215"/>
        <v>6</v>
      </c>
      <c r="V215" s="12">
        <f t="shared" si="215"/>
        <v>18</v>
      </c>
      <c r="W215" s="12">
        <f t="shared" si="215"/>
        <v>10</v>
      </c>
      <c r="X215" s="12">
        <f t="shared" si="215"/>
        <v>0</v>
      </c>
      <c r="Y215" s="12">
        <f t="shared" si="215"/>
        <v>0</v>
      </c>
      <c r="Z215" s="12">
        <f t="shared" si="215"/>
        <v>1.5</v>
      </c>
      <c r="AA215" s="12">
        <f t="shared" si="215"/>
        <v>0</v>
      </c>
      <c r="AB215" s="12">
        <f t="shared" si="215"/>
        <v>0</v>
      </c>
      <c r="AC215" s="204">
        <f t="shared" si="198"/>
        <v>2</v>
      </c>
      <c r="AD215" s="12">
        <f t="shared" si="215"/>
        <v>10</v>
      </c>
      <c r="AE215" s="12">
        <f t="shared" si="215"/>
        <v>0</v>
      </c>
      <c r="AF215" s="12">
        <f t="shared" si="215"/>
        <v>0</v>
      </c>
      <c r="AG215" s="12">
        <f t="shared" si="215"/>
        <v>0</v>
      </c>
      <c r="AH215" s="204">
        <f t="shared" si="199"/>
        <v>2</v>
      </c>
      <c r="AI215" s="12">
        <f t="shared" si="215"/>
        <v>10</v>
      </c>
      <c r="AJ215" s="12">
        <f t="shared" si="215"/>
        <v>0</v>
      </c>
      <c r="AK215" s="12">
        <f t="shared" si="215"/>
        <v>0</v>
      </c>
      <c r="AL215" s="12">
        <f t="shared" si="215"/>
        <v>0</v>
      </c>
      <c r="AM215" s="12">
        <f t="shared" si="215"/>
        <v>0</v>
      </c>
      <c r="AN215" s="12">
        <f t="shared" si="215"/>
        <v>0</v>
      </c>
      <c r="AO215" s="12">
        <f t="shared" si="215"/>
        <v>0</v>
      </c>
      <c r="AP215" s="12">
        <f t="shared" si="215"/>
        <v>4300.7999999999993</v>
      </c>
      <c r="AQ215" s="12">
        <f t="shared" si="215"/>
        <v>2410.8000000000002</v>
      </c>
      <c r="AR215" s="12">
        <f t="shared" si="215"/>
        <v>0</v>
      </c>
      <c r="AS215" s="12">
        <f t="shared" si="215"/>
        <v>727.39999999999986</v>
      </c>
      <c r="AT215" s="12">
        <f t="shared" si="215"/>
        <v>969.9</v>
      </c>
      <c r="AU215" s="12">
        <f t="shared" si="215"/>
        <v>74.7</v>
      </c>
      <c r="AV215" s="12">
        <f t="shared" si="215"/>
        <v>895.2</v>
      </c>
      <c r="AW215" s="12">
        <f t="shared" si="215"/>
        <v>0</v>
      </c>
      <c r="AX215" s="12">
        <f t="shared" si="215"/>
        <v>0</v>
      </c>
      <c r="AY215" s="12">
        <f t="shared" si="215"/>
        <v>44.2</v>
      </c>
      <c r="AZ215" s="12">
        <f t="shared" si="215"/>
        <v>148.50000000000003</v>
      </c>
      <c r="BA215" s="12">
        <f t="shared" si="215"/>
        <v>133</v>
      </c>
      <c r="BB215" s="12">
        <f t="shared" si="215"/>
        <v>0</v>
      </c>
      <c r="BC215" s="12">
        <f t="shared" si="215"/>
        <v>15.5</v>
      </c>
      <c r="BD215" s="42"/>
      <c r="BF215" s="13">
        <f>SUM(BF205:BF214)</f>
        <v>4300.7999999999993</v>
      </c>
      <c r="BG215" s="13">
        <f>SUM(BG205:BG214)</f>
        <v>3138.2000000000003</v>
      </c>
      <c r="BH215" s="13">
        <f>'[1]Малоархангельская ЦРБ'!$K$90</f>
        <v>7427.4000000000005</v>
      </c>
      <c r="BI215" s="13">
        <f>'[1]Малоархангельская ЦРБ'!$K$11</f>
        <v>6869.8</v>
      </c>
      <c r="BJ215" s="236">
        <f t="shared" si="200"/>
        <v>1.7269810267857146</v>
      </c>
      <c r="BK215" s="236">
        <f t="shared" si="201"/>
        <v>2.1890892868523357</v>
      </c>
      <c r="BL215" s="28">
        <f t="shared" ref="BL215:BQ215" si="216">SUM(BL205:BL214)</f>
        <v>5644320</v>
      </c>
      <c r="BM215" s="28">
        <f t="shared" si="216"/>
        <v>1862900</v>
      </c>
      <c r="BN215" s="28">
        <f t="shared" si="216"/>
        <v>0</v>
      </c>
      <c r="BO215" s="28">
        <f t="shared" si="216"/>
        <v>7507220</v>
      </c>
      <c r="BP215" s="28">
        <f t="shared" si="216"/>
        <v>7427400.0000000019</v>
      </c>
      <c r="BQ215" s="233">
        <f t="shared" si="216"/>
        <v>79819.99999999837</v>
      </c>
    </row>
    <row r="216" spans="1:69" ht="62.4">
      <c r="A216" s="715" t="s">
        <v>207</v>
      </c>
      <c r="B216" s="22" t="s">
        <v>208</v>
      </c>
      <c r="C216" s="71" t="s">
        <v>629</v>
      </c>
      <c r="D216" s="208">
        <v>207</v>
      </c>
      <c r="E216" s="15" t="s">
        <v>15</v>
      </c>
      <c r="F216" s="124">
        <v>1</v>
      </c>
      <c r="G216" s="124"/>
      <c r="H216" s="124"/>
      <c r="I216" s="156">
        <v>0.5</v>
      </c>
      <c r="J216" s="124"/>
      <c r="K216" s="124"/>
      <c r="L216" s="124"/>
      <c r="M216" s="124"/>
      <c r="N216" s="124"/>
      <c r="O216" s="124"/>
      <c r="P216" s="124"/>
      <c r="Q216" s="124"/>
      <c r="R216" s="198">
        <f t="shared" si="193"/>
        <v>1</v>
      </c>
      <c r="S216" s="198">
        <f t="shared" si="194"/>
        <v>0</v>
      </c>
      <c r="T216" s="198">
        <f t="shared" si="195"/>
        <v>0</v>
      </c>
      <c r="U216" s="198">
        <f t="shared" si="196"/>
        <v>0.5</v>
      </c>
      <c r="V216" s="198">
        <f t="shared" si="197"/>
        <v>1.5</v>
      </c>
      <c r="W216" s="68">
        <v>1</v>
      </c>
      <c r="X216" s="68"/>
      <c r="Y216" s="141"/>
      <c r="Z216" s="141">
        <v>0.5</v>
      </c>
      <c r="AA216" s="141"/>
      <c r="AB216" s="141"/>
      <c r="AC216" s="49">
        <f t="shared" si="198"/>
        <v>0</v>
      </c>
      <c r="AD216" s="162">
        <v>1</v>
      </c>
      <c r="AE216" s="50"/>
      <c r="AF216" s="50"/>
      <c r="AG216" s="141"/>
      <c r="AH216" s="218">
        <f t="shared" si="199"/>
        <v>0</v>
      </c>
      <c r="AI216" s="68">
        <v>1</v>
      </c>
      <c r="AJ216" s="50"/>
      <c r="AK216" s="115"/>
      <c r="AL216" s="141"/>
      <c r="AM216" s="50" t="s">
        <v>429</v>
      </c>
      <c r="AN216" s="50"/>
      <c r="AO216" s="50"/>
      <c r="AP216" s="49">
        <f t="shared" ref="AP216:AP242" si="217">AQ216+AR216+AS216+AT216+AZ216</f>
        <v>554.28061398913792</v>
      </c>
      <c r="AQ216" s="49">
        <v>384.29</v>
      </c>
      <c r="AR216" s="49"/>
      <c r="AS216" s="49">
        <f t="shared" ref="AS216:AS242" si="218">(AQ216+AR216)*0.302</f>
        <v>116.05558000000001</v>
      </c>
      <c r="AT216" s="49">
        <f t="shared" ref="AT216:AT242" si="219">AU216+AV216+AW216+AX216</f>
        <v>40.865033989137871</v>
      </c>
      <c r="AU216" s="49"/>
      <c r="AV216" s="49">
        <v>26.795033989137867</v>
      </c>
      <c r="AW216" s="49"/>
      <c r="AX216" s="49">
        <v>14.07</v>
      </c>
      <c r="AY216" s="49"/>
      <c r="AZ216" s="49">
        <f t="shared" ref="AZ216:AZ242" si="220">BA216+BB216+BC216</f>
        <v>13.07</v>
      </c>
      <c r="BA216" s="49">
        <v>13.07</v>
      </c>
      <c r="BB216" s="49"/>
      <c r="BC216" s="49"/>
      <c r="BD216" s="38"/>
      <c r="BF216" s="11">
        <f t="shared" ref="BF216:BF242" si="221">AP216</f>
        <v>554.28061398913792</v>
      </c>
      <c r="BG216" s="11">
        <f t="shared" ref="BG216:BG242" si="222">AQ216+AR216+AS216</f>
        <v>500.34558000000004</v>
      </c>
      <c r="BH216" s="11">
        <f t="shared" ref="BH216:BH242" si="223">$BH$243*(BF216/$BF$243)</f>
        <v>593.17920780376483</v>
      </c>
      <c r="BI216" s="11">
        <f t="shared" ref="BI216:BI242" si="224">$BI$243*(BG216/$BG$243)</f>
        <v>543.22789716493821</v>
      </c>
      <c r="BJ216" s="236">
        <f t="shared" si="200"/>
        <v>1.0701785211910535</v>
      </c>
      <c r="BK216" s="236">
        <f t="shared" si="201"/>
        <v>1.0857053981868654</v>
      </c>
      <c r="BL216" s="220">
        <f>$BL$9*$BL$407</f>
        <v>705540</v>
      </c>
      <c r="BM216" s="221"/>
      <c r="BN216" s="221"/>
      <c r="BO216" s="221">
        <f t="shared" si="202"/>
        <v>705540</v>
      </c>
      <c r="BP216" s="221">
        <f t="shared" ref="BP216:BP242" si="225">BH216*1000</f>
        <v>593179.20780376485</v>
      </c>
      <c r="BQ216" s="232">
        <f t="shared" si="203"/>
        <v>112360.79219623515</v>
      </c>
    </row>
    <row r="217" spans="1:69" ht="62.4">
      <c r="A217" s="715"/>
      <c r="B217" s="22" t="s">
        <v>209</v>
      </c>
      <c r="C217" s="71" t="s">
        <v>616</v>
      </c>
      <c r="D217" s="119">
        <v>366</v>
      </c>
      <c r="E217" s="15" t="s">
        <v>15</v>
      </c>
      <c r="F217" s="124">
        <v>1</v>
      </c>
      <c r="G217" s="124"/>
      <c r="H217" s="124"/>
      <c r="I217" s="156">
        <v>0.5</v>
      </c>
      <c r="J217" s="124"/>
      <c r="K217" s="124"/>
      <c r="L217" s="124"/>
      <c r="M217" s="124"/>
      <c r="N217" s="124"/>
      <c r="O217" s="124"/>
      <c r="P217" s="124"/>
      <c r="Q217" s="124"/>
      <c r="R217" s="198">
        <f t="shared" si="193"/>
        <v>1</v>
      </c>
      <c r="S217" s="198">
        <f t="shared" si="194"/>
        <v>0</v>
      </c>
      <c r="T217" s="198">
        <f t="shared" si="195"/>
        <v>0</v>
      </c>
      <c r="U217" s="198">
        <f t="shared" si="196"/>
        <v>0.5</v>
      </c>
      <c r="V217" s="198">
        <f t="shared" si="197"/>
        <v>1.5</v>
      </c>
      <c r="W217" s="68">
        <v>1</v>
      </c>
      <c r="X217" s="68"/>
      <c r="Y217" s="141"/>
      <c r="Z217" s="141">
        <v>0.5</v>
      </c>
      <c r="AA217" s="141"/>
      <c r="AB217" s="141"/>
      <c r="AC217" s="49">
        <f t="shared" si="198"/>
        <v>0</v>
      </c>
      <c r="AD217" s="162">
        <v>1</v>
      </c>
      <c r="AE217" s="50"/>
      <c r="AF217" s="50"/>
      <c r="AG217" s="141"/>
      <c r="AH217" s="218">
        <f t="shared" si="199"/>
        <v>0</v>
      </c>
      <c r="AI217" s="68">
        <v>1</v>
      </c>
      <c r="AJ217" s="50"/>
      <c r="AK217" s="115"/>
      <c r="AL217" s="141"/>
      <c r="AM217" s="50" t="s">
        <v>429</v>
      </c>
      <c r="AN217" s="50"/>
      <c r="AO217" s="50"/>
      <c r="AP217" s="49">
        <f t="shared" si="217"/>
        <v>567.33313858746442</v>
      </c>
      <c r="AQ217" s="49">
        <v>399.07</v>
      </c>
      <c r="AR217" s="49"/>
      <c r="AS217" s="49">
        <f t="shared" si="218"/>
        <v>120.51913999999999</v>
      </c>
      <c r="AT217" s="49">
        <f t="shared" si="219"/>
        <v>40.243998587464404</v>
      </c>
      <c r="AU217" s="49">
        <v>6.7954545454545459</v>
      </c>
      <c r="AV217" s="49">
        <v>19.848544042009856</v>
      </c>
      <c r="AW217" s="49"/>
      <c r="AX217" s="49">
        <v>13.6</v>
      </c>
      <c r="AY217" s="49"/>
      <c r="AZ217" s="49">
        <f t="shared" si="220"/>
        <v>7.5</v>
      </c>
      <c r="BA217" s="49">
        <v>7.5</v>
      </c>
      <c r="BB217" s="49"/>
      <c r="BC217" s="49"/>
      <c r="BD217" s="38"/>
      <c r="BF217" s="11">
        <f t="shared" si="221"/>
        <v>567.33313858746442</v>
      </c>
      <c r="BG217" s="11">
        <f t="shared" si="222"/>
        <v>519.58914000000004</v>
      </c>
      <c r="BH217" s="11">
        <f t="shared" si="223"/>
        <v>607.14773927621172</v>
      </c>
      <c r="BI217" s="11">
        <f t="shared" si="224"/>
        <v>564.12073413727103</v>
      </c>
      <c r="BJ217" s="236">
        <f t="shared" si="200"/>
        <v>1.0701785211910535</v>
      </c>
      <c r="BK217" s="236">
        <f t="shared" si="201"/>
        <v>1.0857053981868654</v>
      </c>
      <c r="BL217" s="220">
        <f>$BL$9*$BL$407</f>
        <v>705540</v>
      </c>
      <c r="BM217" s="221"/>
      <c r="BN217" s="221"/>
      <c r="BO217" s="221">
        <f t="shared" si="202"/>
        <v>705540</v>
      </c>
      <c r="BP217" s="221">
        <f t="shared" si="225"/>
        <v>607147.73927621171</v>
      </c>
      <c r="BQ217" s="232">
        <f t="shared" si="203"/>
        <v>98392.260723788291</v>
      </c>
    </row>
    <row r="218" spans="1:69" ht="78">
      <c r="A218" s="715"/>
      <c r="B218" s="22" t="s">
        <v>211</v>
      </c>
      <c r="C218" s="163" t="s">
        <v>603</v>
      </c>
      <c r="D218" s="119">
        <v>400</v>
      </c>
      <c r="E218" s="15" t="s">
        <v>15</v>
      </c>
      <c r="F218" s="124">
        <v>1</v>
      </c>
      <c r="G218" s="124"/>
      <c r="H218" s="124"/>
      <c r="I218" s="156">
        <v>0.5</v>
      </c>
      <c r="J218" s="124"/>
      <c r="K218" s="124"/>
      <c r="L218" s="124"/>
      <c r="M218" s="124"/>
      <c r="N218" s="124"/>
      <c r="O218" s="124"/>
      <c r="P218" s="124"/>
      <c r="Q218" s="124"/>
      <c r="R218" s="198">
        <f t="shared" si="193"/>
        <v>1</v>
      </c>
      <c r="S218" s="198">
        <f t="shared" si="194"/>
        <v>0</v>
      </c>
      <c r="T218" s="198">
        <f t="shared" si="195"/>
        <v>0</v>
      </c>
      <c r="U218" s="198">
        <f t="shared" si="196"/>
        <v>0.5</v>
      </c>
      <c r="V218" s="198">
        <f t="shared" si="197"/>
        <v>1.5</v>
      </c>
      <c r="W218" s="68">
        <v>1</v>
      </c>
      <c r="X218" s="68"/>
      <c r="Y218" s="141"/>
      <c r="Z218" s="141"/>
      <c r="AA218" s="141"/>
      <c r="AB218" s="141"/>
      <c r="AC218" s="49">
        <f t="shared" si="198"/>
        <v>0</v>
      </c>
      <c r="AD218" s="162">
        <v>1</v>
      </c>
      <c r="AE218" s="50"/>
      <c r="AF218" s="50"/>
      <c r="AG218" s="141"/>
      <c r="AH218" s="218">
        <f t="shared" si="199"/>
        <v>0</v>
      </c>
      <c r="AI218" s="68">
        <v>1</v>
      </c>
      <c r="AJ218" s="50"/>
      <c r="AK218" s="115"/>
      <c r="AL218" s="141"/>
      <c r="AM218" s="50" t="s">
        <v>429</v>
      </c>
      <c r="AN218" s="50"/>
      <c r="AO218" s="50"/>
      <c r="AP218" s="49">
        <f t="shared" si="217"/>
        <v>638.75792241223155</v>
      </c>
      <c r="AQ218" s="49">
        <v>369.85</v>
      </c>
      <c r="AR218" s="49"/>
      <c r="AS218" s="49">
        <f t="shared" si="218"/>
        <v>111.6947</v>
      </c>
      <c r="AT218" s="49">
        <f t="shared" si="219"/>
        <v>149.91322241223153</v>
      </c>
      <c r="AU218" s="49">
        <v>6.7954545454545459</v>
      </c>
      <c r="AV218" s="49">
        <v>19.017767866776968</v>
      </c>
      <c r="AW218" s="49">
        <v>114.3</v>
      </c>
      <c r="AX218" s="49">
        <v>9.8000000000000007</v>
      </c>
      <c r="AY218" s="49"/>
      <c r="AZ218" s="49">
        <f t="shared" si="220"/>
        <v>7.3</v>
      </c>
      <c r="BA218" s="49">
        <v>7.3</v>
      </c>
      <c r="BB218" s="49"/>
      <c r="BC218" s="49"/>
      <c r="BD218" s="38"/>
      <c r="BF218" s="11">
        <f t="shared" si="221"/>
        <v>638.75792241223155</v>
      </c>
      <c r="BG218" s="11">
        <f t="shared" si="222"/>
        <v>481.54470000000003</v>
      </c>
      <c r="BH218" s="11">
        <f t="shared" si="223"/>
        <v>683.58500880619169</v>
      </c>
      <c r="BI218" s="11">
        <f t="shared" si="224"/>
        <v>522.81568025827471</v>
      </c>
      <c r="BJ218" s="236">
        <f t="shared" si="200"/>
        <v>1.0701785211910535</v>
      </c>
      <c r="BK218" s="236">
        <f t="shared" si="201"/>
        <v>1.0857053981868654</v>
      </c>
      <c r="BL218" s="220">
        <f>$BL$9*$BL$407</f>
        <v>705540</v>
      </c>
      <c r="BM218" s="221"/>
      <c r="BN218" s="221"/>
      <c r="BO218" s="221">
        <f t="shared" si="202"/>
        <v>705540</v>
      </c>
      <c r="BP218" s="221">
        <f t="shared" si="225"/>
        <v>683585.00880619173</v>
      </c>
      <c r="BQ218" s="232">
        <f t="shared" si="203"/>
        <v>21954.991193808266</v>
      </c>
    </row>
    <row r="219" spans="1:69" ht="187.2">
      <c r="A219" s="715"/>
      <c r="B219" s="22" t="s">
        <v>212</v>
      </c>
      <c r="C219" s="100" t="s">
        <v>617</v>
      </c>
      <c r="D219" s="208">
        <v>236</v>
      </c>
      <c r="E219" s="15" t="s">
        <v>15</v>
      </c>
      <c r="F219" s="124">
        <v>1</v>
      </c>
      <c r="G219" s="124"/>
      <c r="H219" s="124"/>
      <c r="I219" s="156">
        <v>0.5</v>
      </c>
      <c r="J219" s="124"/>
      <c r="K219" s="124"/>
      <c r="L219" s="124"/>
      <c r="M219" s="124"/>
      <c r="N219" s="124"/>
      <c r="O219" s="124"/>
      <c r="P219" s="124"/>
      <c r="Q219" s="124"/>
      <c r="R219" s="198">
        <f t="shared" si="193"/>
        <v>1</v>
      </c>
      <c r="S219" s="198">
        <f t="shared" si="194"/>
        <v>0</v>
      </c>
      <c r="T219" s="198">
        <f t="shared" si="195"/>
        <v>0</v>
      </c>
      <c r="U219" s="198">
        <f t="shared" si="196"/>
        <v>0.5</v>
      </c>
      <c r="V219" s="198">
        <f t="shared" si="197"/>
        <v>1.5</v>
      </c>
      <c r="W219" s="68">
        <v>1</v>
      </c>
      <c r="X219" s="68"/>
      <c r="Y219" s="141"/>
      <c r="Z219" s="141">
        <v>0.5</v>
      </c>
      <c r="AA219" s="141"/>
      <c r="AB219" s="141"/>
      <c r="AC219" s="49">
        <f t="shared" si="198"/>
        <v>0</v>
      </c>
      <c r="AD219" s="162">
        <v>1</v>
      </c>
      <c r="AE219" s="50"/>
      <c r="AF219" s="50"/>
      <c r="AG219" s="141">
        <v>0.5</v>
      </c>
      <c r="AH219" s="218">
        <f t="shared" si="199"/>
        <v>0</v>
      </c>
      <c r="AI219" s="68">
        <v>1</v>
      </c>
      <c r="AJ219" s="50"/>
      <c r="AK219" s="115"/>
      <c r="AL219" s="141">
        <v>1</v>
      </c>
      <c r="AM219" s="50" t="s">
        <v>429</v>
      </c>
      <c r="AN219" s="50"/>
      <c r="AO219" s="50"/>
      <c r="AP219" s="49">
        <f t="shared" si="217"/>
        <v>983.65245586070398</v>
      </c>
      <c r="AQ219" s="49">
        <v>619.53</v>
      </c>
      <c r="AR219" s="49">
        <v>93.98761036650285</v>
      </c>
      <c r="AS219" s="49">
        <f t="shared" si="218"/>
        <v>215.48231833068385</v>
      </c>
      <c r="AT219" s="49">
        <f t="shared" si="219"/>
        <v>48.57252716351735</v>
      </c>
      <c r="AU219" s="49">
        <v>6.7954545454545459</v>
      </c>
      <c r="AV219" s="49">
        <v>28.977072618062802</v>
      </c>
      <c r="AW219" s="49"/>
      <c r="AX219" s="49">
        <v>12.8</v>
      </c>
      <c r="AY219" s="49"/>
      <c r="AZ219" s="49">
        <f t="shared" si="220"/>
        <v>6.08</v>
      </c>
      <c r="BA219" s="49">
        <v>6.08</v>
      </c>
      <c r="BB219" s="49"/>
      <c r="BC219" s="49"/>
      <c r="BD219" s="38"/>
      <c r="BF219" s="11">
        <f t="shared" si="221"/>
        <v>983.65245586070398</v>
      </c>
      <c r="BG219" s="11">
        <f t="shared" si="222"/>
        <v>928.99992869718665</v>
      </c>
      <c r="BH219" s="11">
        <f t="shared" si="223"/>
        <v>1052.6837305789563</v>
      </c>
      <c r="BI219" s="11">
        <f t="shared" si="224"/>
        <v>1008.6202375017486</v>
      </c>
      <c r="BJ219" s="236">
        <f t="shared" si="200"/>
        <v>1.0701785211910537</v>
      </c>
      <c r="BK219" s="236">
        <f t="shared" si="201"/>
        <v>1.0857053981868654</v>
      </c>
      <c r="BL219" s="220">
        <f>$BL$9*$BL$407</f>
        <v>705540</v>
      </c>
      <c r="BM219" s="221"/>
      <c r="BN219" s="221"/>
      <c r="BO219" s="221">
        <f t="shared" si="202"/>
        <v>705540</v>
      </c>
      <c r="BP219" s="221">
        <f t="shared" si="225"/>
        <v>1052683.7305789564</v>
      </c>
      <c r="BQ219" s="232">
        <f t="shared" si="203"/>
        <v>-347143.73057895643</v>
      </c>
    </row>
    <row r="220" spans="1:69" ht="62.4">
      <c r="A220" s="715"/>
      <c r="B220" s="22" t="s">
        <v>213</v>
      </c>
      <c r="C220" s="71" t="s">
        <v>618</v>
      </c>
      <c r="D220" s="119">
        <v>312</v>
      </c>
      <c r="E220" s="15" t="s">
        <v>15</v>
      </c>
      <c r="F220" s="124">
        <v>1</v>
      </c>
      <c r="G220" s="124"/>
      <c r="H220" s="124"/>
      <c r="I220" s="156">
        <v>0.5</v>
      </c>
      <c r="J220" s="124"/>
      <c r="K220" s="124"/>
      <c r="L220" s="124"/>
      <c r="M220" s="124"/>
      <c r="N220" s="124"/>
      <c r="O220" s="124"/>
      <c r="P220" s="124"/>
      <c r="Q220" s="124"/>
      <c r="R220" s="198">
        <f t="shared" si="193"/>
        <v>1</v>
      </c>
      <c r="S220" s="198">
        <f t="shared" si="194"/>
        <v>0</v>
      </c>
      <c r="T220" s="198">
        <f t="shared" si="195"/>
        <v>0</v>
      </c>
      <c r="U220" s="198">
        <f t="shared" si="196"/>
        <v>0.5</v>
      </c>
      <c r="V220" s="198">
        <f t="shared" si="197"/>
        <v>1.5</v>
      </c>
      <c r="W220" s="68">
        <v>1</v>
      </c>
      <c r="X220" s="68"/>
      <c r="Y220" s="141"/>
      <c r="Z220" s="141">
        <v>0.5</v>
      </c>
      <c r="AA220" s="141"/>
      <c r="AB220" s="141"/>
      <c r="AC220" s="49">
        <f t="shared" si="198"/>
        <v>0</v>
      </c>
      <c r="AD220" s="162">
        <v>1</v>
      </c>
      <c r="AE220" s="50"/>
      <c r="AF220" s="50"/>
      <c r="AG220" s="141"/>
      <c r="AH220" s="218">
        <f t="shared" si="199"/>
        <v>0</v>
      </c>
      <c r="AI220" s="68">
        <v>1</v>
      </c>
      <c r="AJ220" s="50"/>
      <c r="AK220" s="115"/>
      <c r="AL220" s="141"/>
      <c r="AM220" s="50" t="s">
        <v>429</v>
      </c>
      <c r="AN220" s="50"/>
      <c r="AO220" s="50"/>
      <c r="AP220" s="49">
        <f t="shared" si="217"/>
        <v>559.47401582948874</v>
      </c>
      <c r="AQ220" s="49">
        <v>375.73</v>
      </c>
      <c r="AR220" s="49"/>
      <c r="AS220" s="49">
        <f t="shared" si="218"/>
        <v>113.47046</v>
      </c>
      <c r="AT220" s="49">
        <f t="shared" si="219"/>
        <v>63.07355582948864</v>
      </c>
      <c r="AU220" s="49">
        <v>6.7954545454545459</v>
      </c>
      <c r="AV220" s="49">
        <v>30.078101284034098</v>
      </c>
      <c r="AW220" s="49"/>
      <c r="AX220" s="49">
        <v>26.2</v>
      </c>
      <c r="AY220" s="49"/>
      <c r="AZ220" s="49">
        <f t="shared" si="220"/>
        <v>7.2</v>
      </c>
      <c r="BA220" s="49">
        <v>7.2</v>
      </c>
      <c r="BB220" s="49"/>
      <c r="BC220" s="49"/>
      <c r="BD220" s="38"/>
      <c r="BF220" s="11">
        <f t="shared" si="221"/>
        <v>559.47401582948874</v>
      </c>
      <c r="BG220" s="11">
        <f t="shared" si="222"/>
        <v>489.20046000000002</v>
      </c>
      <c r="BH220" s="11">
        <f t="shared" si="223"/>
        <v>598.73707490522236</v>
      </c>
      <c r="BI220" s="11">
        <f t="shared" si="224"/>
        <v>531.12758021749778</v>
      </c>
      <c r="BJ220" s="236">
        <f t="shared" si="200"/>
        <v>1.0701785211910535</v>
      </c>
      <c r="BK220" s="236">
        <f t="shared" si="201"/>
        <v>1.0857053981868654</v>
      </c>
      <c r="BL220" s="220">
        <f>$BL$9*$BL$407</f>
        <v>705540</v>
      </c>
      <c r="BM220" s="221"/>
      <c r="BN220" s="221"/>
      <c r="BO220" s="221">
        <f t="shared" si="202"/>
        <v>705540</v>
      </c>
      <c r="BP220" s="221">
        <f t="shared" si="225"/>
        <v>598737.0749052224</v>
      </c>
      <c r="BQ220" s="232">
        <f t="shared" si="203"/>
        <v>106802.9250947776</v>
      </c>
    </row>
    <row r="221" spans="1:69" ht="109.2">
      <c r="A221" s="715"/>
      <c r="B221" s="22" t="s">
        <v>214</v>
      </c>
      <c r="C221" s="71" t="s">
        <v>619</v>
      </c>
      <c r="D221" s="119">
        <v>1288</v>
      </c>
      <c r="E221" s="15" t="s">
        <v>15</v>
      </c>
      <c r="F221" s="124"/>
      <c r="G221" s="124"/>
      <c r="H221" s="124"/>
      <c r="I221" s="124"/>
      <c r="J221" s="131">
        <v>1</v>
      </c>
      <c r="K221" s="131">
        <v>1</v>
      </c>
      <c r="L221" s="131"/>
      <c r="M221" s="131">
        <v>1</v>
      </c>
      <c r="N221" s="124"/>
      <c r="O221" s="124"/>
      <c r="P221" s="124"/>
      <c r="Q221" s="124"/>
      <c r="R221" s="198">
        <f t="shared" si="193"/>
        <v>1</v>
      </c>
      <c r="S221" s="198">
        <f t="shared" si="194"/>
        <v>1</v>
      </c>
      <c r="T221" s="198">
        <f t="shared" si="195"/>
        <v>0</v>
      </c>
      <c r="U221" s="198">
        <f t="shared" si="196"/>
        <v>1</v>
      </c>
      <c r="V221" s="198">
        <f t="shared" si="197"/>
        <v>3</v>
      </c>
      <c r="W221" s="68">
        <v>2</v>
      </c>
      <c r="X221" s="68"/>
      <c r="Y221" s="141"/>
      <c r="Z221" s="141">
        <v>1</v>
      </c>
      <c r="AA221" s="141"/>
      <c r="AB221" s="141"/>
      <c r="AC221" s="49">
        <f t="shared" si="198"/>
        <v>0</v>
      </c>
      <c r="AD221" s="162">
        <v>1</v>
      </c>
      <c r="AE221" s="50"/>
      <c r="AF221" s="50"/>
      <c r="AG221" s="141">
        <v>1</v>
      </c>
      <c r="AH221" s="204">
        <f t="shared" si="199"/>
        <v>1</v>
      </c>
      <c r="AI221" s="68">
        <v>1</v>
      </c>
      <c r="AJ221" s="50"/>
      <c r="AK221" s="115"/>
      <c r="AL221" s="141">
        <v>1</v>
      </c>
      <c r="AM221" s="50" t="s">
        <v>429</v>
      </c>
      <c r="AN221" s="50"/>
      <c r="AO221" s="50"/>
      <c r="AP221" s="49">
        <f t="shared" si="217"/>
        <v>862.75116359122342</v>
      </c>
      <c r="AQ221" s="49">
        <v>418.67</v>
      </c>
      <c r="AR221" s="49">
        <v>184.44449108171568</v>
      </c>
      <c r="AS221" s="49">
        <f t="shared" si="218"/>
        <v>182.14057630667813</v>
      </c>
      <c r="AT221" s="49">
        <f t="shared" si="219"/>
        <v>62.996096202829648</v>
      </c>
      <c r="AU221" s="49">
        <v>6.7954545454545459</v>
      </c>
      <c r="AV221" s="49">
        <v>43.500641657375105</v>
      </c>
      <c r="AW221" s="49"/>
      <c r="AX221" s="49">
        <v>12.7</v>
      </c>
      <c r="AY221" s="49"/>
      <c r="AZ221" s="49">
        <f t="shared" si="220"/>
        <v>14.5</v>
      </c>
      <c r="BA221" s="49">
        <v>14.5</v>
      </c>
      <c r="BB221" s="49"/>
      <c r="BC221" s="49"/>
      <c r="BD221" s="38"/>
      <c r="BF221" s="11">
        <f t="shared" si="221"/>
        <v>862.75116359122342</v>
      </c>
      <c r="BG221" s="11">
        <f t="shared" si="222"/>
        <v>785.25506738839374</v>
      </c>
      <c r="BH221" s="11">
        <f t="shared" si="223"/>
        <v>923.29776440791625</v>
      </c>
      <c r="BI221" s="11">
        <f t="shared" si="224"/>
        <v>852.55566561716978</v>
      </c>
      <c r="BJ221" s="236">
        <f t="shared" si="200"/>
        <v>1.0701785211910535</v>
      </c>
      <c r="BK221" s="236">
        <f t="shared" si="201"/>
        <v>1.0857053981868654</v>
      </c>
      <c r="BL221" s="221"/>
      <c r="BM221" s="224">
        <f>$BM$9*$BL$406</f>
        <v>931450</v>
      </c>
      <c r="BN221" s="221"/>
      <c r="BO221" s="221">
        <f t="shared" si="202"/>
        <v>931450</v>
      </c>
      <c r="BP221" s="221">
        <f t="shared" si="225"/>
        <v>923297.76440791623</v>
      </c>
      <c r="BQ221" s="232">
        <f t="shared" si="203"/>
        <v>8152.2355920837726</v>
      </c>
    </row>
    <row r="222" spans="1:69" ht="62.4">
      <c r="A222" s="715"/>
      <c r="B222" s="22" t="s">
        <v>215</v>
      </c>
      <c r="C222" s="71" t="s">
        <v>605</v>
      </c>
      <c r="D222" s="119">
        <v>513</v>
      </c>
      <c r="E222" s="15" t="s">
        <v>15</v>
      </c>
      <c r="F222" s="124">
        <v>1</v>
      </c>
      <c r="G222" s="124"/>
      <c r="H222" s="124"/>
      <c r="I222" s="156">
        <v>0.5</v>
      </c>
      <c r="J222" s="124"/>
      <c r="K222" s="124"/>
      <c r="L222" s="124"/>
      <c r="M222" s="124"/>
      <c r="N222" s="124"/>
      <c r="O222" s="124"/>
      <c r="P222" s="124"/>
      <c r="Q222" s="124"/>
      <c r="R222" s="198">
        <f t="shared" si="193"/>
        <v>1</v>
      </c>
      <c r="S222" s="198">
        <f t="shared" si="194"/>
        <v>0</v>
      </c>
      <c r="T222" s="198">
        <f t="shared" si="195"/>
        <v>0</v>
      </c>
      <c r="U222" s="198">
        <f t="shared" si="196"/>
        <v>0.5</v>
      </c>
      <c r="V222" s="198">
        <f t="shared" si="197"/>
        <v>1.5</v>
      </c>
      <c r="W222" s="68">
        <v>1</v>
      </c>
      <c r="X222" s="68"/>
      <c r="Y222" s="141"/>
      <c r="Z222" s="141">
        <v>0.5</v>
      </c>
      <c r="AA222" s="141"/>
      <c r="AB222" s="141"/>
      <c r="AC222" s="49">
        <f t="shared" si="198"/>
        <v>0</v>
      </c>
      <c r="AD222" s="162">
        <v>1</v>
      </c>
      <c r="AE222" s="50"/>
      <c r="AF222" s="50"/>
      <c r="AG222" s="141">
        <v>0.5</v>
      </c>
      <c r="AH222" s="218">
        <f t="shared" si="199"/>
        <v>0</v>
      </c>
      <c r="AI222" s="68">
        <v>1</v>
      </c>
      <c r="AJ222" s="50"/>
      <c r="AK222" s="115"/>
      <c r="AL222" s="141">
        <v>1</v>
      </c>
      <c r="AM222" s="50" t="s">
        <v>429</v>
      </c>
      <c r="AN222" s="50"/>
      <c r="AO222" s="50"/>
      <c r="AP222" s="49">
        <f t="shared" si="217"/>
        <v>910.62528055702387</v>
      </c>
      <c r="AQ222" s="49">
        <v>556.22</v>
      </c>
      <c r="AR222" s="49">
        <v>96.775028512258075</v>
      </c>
      <c r="AS222" s="49">
        <f t="shared" si="218"/>
        <v>197.20449861070196</v>
      </c>
      <c r="AT222" s="49">
        <f t="shared" si="219"/>
        <v>54.225753434063691</v>
      </c>
      <c r="AU222" s="49">
        <v>6.7954545454545459</v>
      </c>
      <c r="AV222" s="49">
        <v>32.430298888609144</v>
      </c>
      <c r="AW222" s="49"/>
      <c r="AX222" s="49">
        <v>15</v>
      </c>
      <c r="AY222" s="49"/>
      <c r="AZ222" s="49">
        <f t="shared" si="220"/>
        <v>6.2</v>
      </c>
      <c r="BA222" s="49">
        <v>6.2</v>
      </c>
      <c r="BB222" s="49"/>
      <c r="BC222" s="49"/>
      <c r="BD222" s="38"/>
      <c r="BF222" s="11">
        <f t="shared" si="221"/>
        <v>910.62528055702387</v>
      </c>
      <c r="BG222" s="11">
        <f t="shared" si="222"/>
        <v>850.19952712296015</v>
      </c>
      <c r="BH222" s="11">
        <f t="shared" si="223"/>
        <v>974.53161610570407</v>
      </c>
      <c r="BI222" s="11">
        <f t="shared" si="224"/>
        <v>923.06621613331811</v>
      </c>
      <c r="BJ222" s="236">
        <f t="shared" si="200"/>
        <v>1.0701785211910535</v>
      </c>
      <c r="BK222" s="236">
        <f t="shared" si="201"/>
        <v>1.0857053981868654</v>
      </c>
      <c r="BL222" s="220">
        <f>$BL$9*$BL$407</f>
        <v>705540</v>
      </c>
      <c r="BM222" s="221"/>
      <c r="BN222" s="221"/>
      <c r="BO222" s="221">
        <f t="shared" si="202"/>
        <v>705540</v>
      </c>
      <c r="BP222" s="221">
        <f t="shared" si="225"/>
        <v>974531.6161057041</v>
      </c>
      <c r="BQ222" s="232">
        <f t="shared" si="203"/>
        <v>-268991.6161057041</v>
      </c>
    </row>
    <row r="223" spans="1:69" ht="78">
      <c r="A223" s="715"/>
      <c r="B223" s="22" t="s">
        <v>216</v>
      </c>
      <c r="C223" s="71" t="s">
        <v>604</v>
      </c>
      <c r="D223" s="119">
        <v>621</v>
      </c>
      <c r="E223" s="15" t="s">
        <v>15</v>
      </c>
      <c r="F223" s="124">
        <v>1</v>
      </c>
      <c r="G223" s="124"/>
      <c r="H223" s="124"/>
      <c r="I223" s="156">
        <v>0.5</v>
      </c>
      <c r="J223" s="124"/>
      <c r="K223" s="124"/>
      <c r="L223" s="124"/>
      <c r="M223" s="124"/>
      <c r="N223" s="124"/>
      <c r="O223" s="124"/>
      <c r="P223" s="124"/>
      <c r="Q223" s="124"/>
      <c r="R223" s="198">
        <f t="shared" si="193"/>
        <v>1</v>
      </c>
      <c r="S223" s="198">
        <f t="shared" si="194"/>
        <v>0</v>
      </c>
      <c r="T223" s="198">
        <f t="shared" si="195"/>
        <v>0</v>
      </c>
      <c r="U223" s="198">
        <f t="shared" si="196"/>
        <v>0.5</v>
      </c>
      <c r="V223" s="198">
        <f t="shared" si="197"/>
        <v>1.5</v>
      </c>
      <c r="W223" s="68">
        <v>1</v>
      </c>
      <c r="X223" s="68"/>
      <c r="Y223" s="141"/>
      <c r="Z223" s="141"/>
      <c r="AA223" s="141"/>
      <c r="AB223" s="141"/>
      <c r="AC223" s="49">
        <f t="shared" si="198"/>
        <v>0</v>
      </c>
      <c r="AD223" s="162">
        <v>1</v>
      </c>
      <c r="AE223" s="50"/>
      <c r="AF223" s="50"/>
      <c r="AG223" s="141"/>
      <c r="AH223" s="218">
        <f t="shared" si="199"/>
        <v>0</v>
      </c>
      <c r="AI223" s="68">
        <v>1</v>
      </c>
      <c r="AJ223" s="50"/>
      <c r="AK223" s="115"/>
      <c r="AL223" s="141"/>
      <c r="AM223" s="50" t="s">
        <v>429</v>
      </c>
      <c r="AN223" s="50"/>
      <c r="AO223" s="50"/>
      <c r="AP223" s="49">
        <f t="shared" si="217"/>
        <v>537.46956062825132</v>
      </c>
      <c r="AQ223" s="49">
        <v>371.07</v>
      </c>
      <c r="AR223" s="49"/>
      <c r="AS223" s="49">
        <f t="shared" si="218"/>
        <v>112.06313999999999</v>
      </c>
      <c r="AT223" s="49">
        <f t="shared" si="219"/>
        <v>44.036420628251371</v>
      </c>
      <c r="AU223" s="49">
        <v>6.7954545454545459</v>
      </c>
      <c r="AV223" s="49">
        <v>22.440966082796823</v>
      </c>
      <c r="AW223" s="49"/>
      <c r="AX223" s="49">
        <v>14.8</v>
      </c>
      <c r="AY223" s="49"/>
      <c r="AZ223" s="49">
        <f t="shared" si="220"/>
        <v>10.3</v>
      </c>
      <c r="BA223" s="49">
        <v>10.3</v>
      </c>
      <c r="BB223" s="49"/>
      <c r="BC223" s="49"/>
      <c r="BD223" s="38"/>
      <c r="BF223" s="11">
        <f t="shared" si="221"/>
        <v>537.46956062825132</v>
      </c>
      <c r="BG223" s="11">
        <f t="shared" si="222"/>
        <v>483.13313999999997</v>
      </c>
      <c r="BH223" s="11">
        <f t="shared" si="223"/>
        <v>575.18837957834728</v>
      </c>
      <c r="BI223" s="11">
        <f t="shared" si="224"/>
        <v>524.54025814097054</v>
      </c>
      <c r="BJ223" s="236">
        <f t="shared" si="200"/>
        <v>1.0701785211910535</v>
      </c>
      <c r="BK223" s="236">
        <f t="shared" si="201"/>
        <v>1.0857053981868654</v>
      </c>
      <c r="BL223" s="220">
        <f>$BL$9*$BL$407</f>
        <v>705540</v>
      </c>
      <c r="BM223" s="221"/>
      <c r="BN223" s="221"/>
      <c r="BO223" s="221">
        <f t="shared" si="202"/>
        <v>705540</v>
      </c>
      <c r="BP223" s="221">
        <f t="shared" si="225"/>
        <v>575188.37957834732</v>
      </c>
      <c r="BQ223" s="232">
        <f t="shared" si="203"/>
        <v>130351.62042165268</v>
      </c>
    </row>
    <row r="224" spans="1:69">
      <c r="A224" s="715"/>
      <c r="B224" s="22" t="s">
        <v>217</v>
      </c>
      <c r="C224" s="71" t="s">
        <v>620</v>
      </c>
      <c r="D224" s="119">
        <v>332</v>
      </c>
      <c r="E224" s="15" t="s">
        <v>15</v>
      </c>
      <c r="F224" s="124">
        <v>1</v>
      </c>
      <c r="G224" s="124"/>
      <c r="H224" s="124"/>
      <c r="I224" s="156">
        <v>0.5</v>
      </c>
      <c r="J224" s="124"/>
      <c r="K224" s="124"/>
      <c r="L224" s="124"/>
      <c r="M224" s="124"/>
      <c r="N224" s="124"/>
      <c r="O224" s="124"/>
      <c r="P224" s="124"/>
      <c r="Q224" s="124"/>
      <c r="R224" s="198">
        <f t="shared" si="193"/>
        <v>1</v>
      </c>
      <c r="S224" s="198">
        <f t="shared" si="194"/>
        <v>0</v>
      </c>
      <c r="T224" s="198">
        <f t="shared" si="195"/>
        <v>0</v>
      </c>
      <c r="U224" s="198">
        <f t="shared" si="196"/>
        <v>0.5</v>
      </c>
      <c r="V224" s="198">
        <f t="shared" si="197"/>
        <v>1.5</v>
      </c>
      <c r="W224" s="68">
        <v>1</v>
      </c>
      <c r="X224" s="68"/>
      <c r="Y224" s="141"/>
      <c r="Z224" s="141">
        <v>0.5</v>
      </c>
      <c r="AA224" s="141"/>
      <c r="AB224" s="141"/>
      <c r="AC224" s="49">
        <f t="shared" si="198"/>
        <v>0</v>
      </c>
      <c r="AD224" s="162">
        <v>1</v>
      </c>
      <c r="AE224" s="50"/>
      <c r="AF224" s="50"/>
      <c r="AG224" s="141"/>
      <c r="AH224" s="218">
        <f t="shared" si="199"/>
        <v>0</v>
      </c>
      <c r="AI224" s="68">
        <v>1</v>
      </c>
      <c r="AJ224" s="50"/>
      <c r="AK224" s="115"/>
      <c r="AL224" s="141"/>
      <c r="AM224" s="50" t="s">
        <v>429</v>
      </c>
      <c r="AN224" s="50"/>
      <c r="AO224" s="50"/>
      <c r="AP224" s="49">
        <f t="shared" si="217"/>
        <v>521.0204999525231</v>
      </c>
      <c r="AQ224" s="49">
        <v>367.53</v>
      </c>
      <c r="AR224" s="49"/>
      <c r="AS224" s="49">
        <f t="shared" si="218"/>
        <v>110.99405999999999</v>
      </c>
      <c r="AT224" s="49">
        <f t="shared" si="219"/>
        <v>33.996439952523104</v>
      </c>
      <c r="AU224" s="49">
        <v>0</v>
      </c>
      <c r="AV224" s="49">
        <v>17.596439952523109</v>
      </c>
      <c r="AW224" s="49"/>
      <c r="AX224" s="49">
        <v>16.399999999999999</v>
      </c>
      <c r="AY224" s="49"/>
      <c r="AZ224" s="49">
        <f t="shared" si="220"/>
        <v>8.5</v>
      </c>
      <c r="BA224" s="49">
        <v>4.7</v>
      </c>
      <c r="BB224" s="49"/>
      <c r="BC224" s="49">
        <v>3.8</v>
      </c>
      <c r="BD224" s="38"/>
      <c r="BF224" s="11">
        <f t="shared" si="221"/>
        <v>521.0204999525231</v>
      </c>
      <c r="BG224" s="11">
        <f t="shared" si="222"/>
        <v>478.52405999999996</v>
      </c>
      <c r="BH224" s="11">
        <f t="shared" si="223"/>
        <v>557.58494814941457</v>
      </c>
      <c r="BI224" s="11">
        <f t="shared" si="224"/>
        <v>519.5361551042954</v>
      </c>
      <c r="BJ224" s="236">
        <f t="shared" si="200"/>
        <v>1.0701785211910535</v>
      </c>
      <c r="BK224" s="236">
        <f t="shared" si="201"/>
        <v>1.0857053981868654</v>
      </c>
      <c r="BL224" s="220">
        <f>$BL$9*$BL$407</f>
        <v>705540</v>
      </c>
      <c r="BM224" s="221"/>
      <c r="BN224" s="221"/>
      <c r="BO224" s="221">
        <f t="shared" si="202"/>
        <v>705540</v>
      </c>
      <c r="BP224" s="221">
        <f t="shared" si="225"/>
        <v>557584.94814941462</v>
      </c>
      <c r="BQ224" s="232">
        <f t="shared" si="203"/>
        <v>147955.05185058538</v>
      </c>
    </row>
    <row r="225" spans="1:69" ht="62.4">
      <c r="A225" s="715"/>
      <c r="B225" s="22" t="s">
        <v>218</v>
      </c>
      <c r="C225" s="71" t="s">
        <v>621</v>
      </c>
      <c r="D225" s="119">
        <v>801</v>
      </c>
      <c r="E225" s="15" t="s">
        <v>15</v>
      </c>
      <c r="F225" s="124">
        <v>1</v>
      </c>
      <c r="G225" s="124"/>
      <c r="H225" s="124"/>
      <c r="I225" s="156">
        <v>0.5</v>
      </c>
      <c r="J225" s="124"/>
      <c r="K225" s="124"/>
      <c r="L225" s="124"/>
      <c r="M225" s="124"/>
      <c r="N225" s="124"/>
      <c r="O225" s="124"/>
      <c r="P225" s="124"/>
      <c r="Q225" s="124"/>
      <c r="R225" s="198">
        <f t="shared" si="193"/>
        <v>1</v>
      </c>
      <c r="S225" s="198">
        <f t="shared" si="194"/>
        <v>0</v>
      </c>
      <c r="T225" s="198">
        <f t="shared" si="195"/>
        <v>0</v>
      </c>
      <c r="U225" s="198">
        <f t="shared" si="196"/>
        <v>0.5</v>
      </c>
      <c r="V225" s="198">
        <f t="shared" si="197"/>
        <v>1.5</v>
      </c>
      <c r="W225" s="68">
        <v>1</v>
      </c>
      <c r="X225" s="68"/>
      <c r="Y225" s="141"/>
      <c r="Z225" s="141">
        <v>0.5</v>
      </c>
      <c r="AA225" s="141"/>
      <c r="AB225" s="141"/>
      <c r="AC225" s="49">
        <f t="shared" si="198"/>
        <v>0</v>
      </c>
      <c r="AD225" s="162">
        <v>1</v>
      </c>
      <c r="AE225" s="50"/>
      <c r="AF225" s="50"/>
      <c r="AG225" s="141"/>
      <c r="AH225" s="218">
        <f t="shared" si="199"/>
        <v>0</v>
      </c>
      <c r="AI225" s="68">
        <v>1</v>
      </c>
      <c r="AJ225" s="50"/>
      <c r="AK225" s="115"/>
      <c r="AL225" s="141"/>
      <c r="AM225" s="50" t="s">
        <v>429</v>
      </c>
      <c r="AN225" s="50"/>
      <c r="AO225" s="50"/>
      <c r="AP225" s="49">
        <f t="shared" si="217"/>
        <v>731.79986379697414</v>
      </c>
      <c r="AQ225" s="49">
        <v>397.57</v>
      </c>
      <c r="AR225" s="49"/>
      <c r="AS225" s="49">
        <f t="shared" si="218"/>
        <v>120.06613999999999</v>
      </c>
      <c r="AT225" s="49">
        <f t="shared" si="219"/>
        <v>199.76372379697415</v>
      </c>
      <c r="AU225" s="49">
        <v>6.7954545454545459</v>
      </c>
      <c r="AV225" s="49">
        <v>62.368269251519621</v>
      </c>
      <c r="AW225" s="49">
        <v>117.4</v>
      </c>
      <c r="AX225" s="49">
        <v>13.2</v>
      </c>
      <c r="AY225" s="49"/>
      <c r="AZ225" s="49">
        <f t="shared" si="220"/>
        <v>14.4</v>
      </c>
      <c r="BA225" s="49">
        <v>14.4</v>
      </c>
      <c r="BB225" s="49"/>
      <c r="BC225" s="49"/>
      <c r="BD225" s="38"/>
      <c r="BF225" s="11">
        <f t="shared" si="221"/>
        <v>731.79986379697414</v>
      </c>
      <c r="BG225" s="11">
        <f t="shared" si="222"/>
        <v>517.63613999999995</v>
      </c>
      <c r="BH225" s="11">
        <f t="shared" si="223"/>
        <v>783.15649604606028</v>
      </c>
      <c r="BI225" s="11">
        <f t="shared" si="224"/>
        <v>562.000351494612</v>
      </c>
      <c r="BJ225" s="236">
        <f t="shared" si="200"/>
        <v>1.0701785211910537</v>
      </c>
      <c r="BK225" s="236">
        <f t="shared" si="201"/>
        <v>1.0857053981868654</v>
      </c>
      <c r="BL225" s="220">
        <f>$BL$9*$BL$407</f>
        <v>705540</v>
      </c>
      <c r="BM225" s="221"/>
      <c r="BN225" s="221"/>
      <c r="BO225" s="221">
        <f t="shared" si="202"/>
        <v>705540</v>
      </c>
      <c r="BP225" s="221">
        <f t="shared" si="225"/>
        <v>783156.49604606023</v>
      </c>
      <c r="BQ225" s="232">
        <f t="shared" si="203"/>
        <v>-77616.496046060231</v>
      </c>
    </row>
    <row r="226" spans="1:69" ht="62.4">
      <c r="A226" s="715"/>
      <c r="B226" s="22" t="s">
        <v>219</v>
      </c>
      <c r="C226" s="71" t="s">
        <v>606</v>
      </c>
      <c r="D226" s="119">
        <v>911</v>
      </c>
      <c r="E226" s="15" t="s">
        <v>95</v>
      </c>
      <c r="F226" s="124"/>
      <c r="G226" s="124"/>
      <c r="H226" s="124"/>
      <c r="I226" s="124"/>
      <c r="J226" s="131">
        <v>1</v>
      </c>
      <c r="K226" s="131">
        <v>1</v>
      </c>
      <c r="L226" s="131"/>
      <c r="M226" s="131">
        <v>1</v>
      </c>
      <c r="N226" s="124"/>
      <c r="O226" s="124"/>
      <c r="P226" s="124"/>
      <c r="Q226" s="124"/>
      <c r="R226" s="198">
        <f t="shared" si="193"/>
        <v>1</v>
      </c>
      <c r="S226" s="198">
        <f t="shared" si="194"/>
        <v>1</v>
      </c>
      <c r="T226" s="198">
        <f t="shared" si="195"/>
        <v>0</v>
      </c>
      <c r="U226" s="198">
        <f t="shared" si="196"/>
        <v>1</v>
      </c>
      <c r="V226" s="198">
        <f t="shared" si="197"/>
        <v>3</v>
      </c>
      <c r="W226" s="68">
        <v>1</v>
      </c>
      <c r="X226" s="68">
        <v>1</v>
      </c>
      <c r="Y226" s="141"/>
      <c r="Z226" s="141">
        <v>0.5</v>
      </c>
      <c r="AA226" s="141"/>
      <c r="AB226" s="141"/>
      <c r="AC226" s="49">
        <f t="shared" si="198"/>
        <v>0</v>
      </c>
      <c r="AD226" s="162">
        <v>1</v>
      </c>
      <c r="AE226" s="50">
        <v>1</v>
      </c>
      <c r="AF226" s="50"/>
      <c r="AG226" s="141">
        <v>0.5</v>
      </c>
      <c r="AH226" s="218">
        <f t="shared" si="199"/>
        <v>0</v>
      </c>
      <c r="AI226" s="68">
        <v>1</v>
      </c>
      <c r="AJ226" s="50">
        <v>1</v>
      </c>
      <c r="AK226" s="115"/>
      <c r="AL226" s="141"/>
      <c r="AM226" s="50" t="s">
        <v>429</v>
      </c>
      <c r="AN226" s="50" t="s">
        <v>429</v>
      </c>
      <c r="AO226" s="50"/>
      <c r="AP226" s="49">
        <f t="shared" si="217"/>
        <v>1155.1124398491988</v>
      </c>
      <c r="AQ226" s="49">
        <v>705.4</v>
      </c>
      <c r="AR226" s="49"/>
      <c r="AS226" s="49">
        <f t="shared" si="218"/>
        <v>213.0308</v>
      </c>
      <c r="AT226" s="49">
        <f t="shared" si="219"/>
        <v>231.78163984919871</v>
      </c>
      <c r="AU226" s="49">
        <v>6.7954545454545459</v>
      </c>
      <c r="AV226" s="49">
        <v>209.98618530374418</v>
      </c>
      <c r="AW226" s="49"/>
      <c r="AX226" s="49">
        <v>15</v>
      </c>
      <c r="AY226" s="49"/>
      <c r="AZ226" s="49">
        <f t="shared" si="220"/>
        <v>4.9000000000000004</v>
      </c>
      <c r="BA226" s="49">
        <v>4.9000000000000004</v>
      </c>
      <c r="BB226" s="49"/>
      <c r="BC226" s="49"/>
      <c r="BD226" s="38"/>
      <c r="BF226" s="11">
        <f t="shared" si="221"/>
        <v>1155.1124398491988</v>
      </c>
      <c r="BG226" s="11">
        <f t="shared" si="222"/>
        <v>918.43079999999998</v>
      </c>
      <c r="BH226" s="11">
        <f t="shared" si="223"/>
        <v>1236.1765226872053</v>
      </c>
      <c r="BI226" s="11">
        <f t="shared" si="224"/>
        <v>997.14527742108135</v>
      </c>
      <c r="BJ226" s="236">
        <f t="shared" si="200"/>
        <v>1.0701785211910535</v>
      </c>
      <c r="BK226" s="236">
        <f t="shared" si="201"/>
        <v>1.0857053981868654</v>
      </c>
      <c r="BL226" s="221"/>
      <c r="BM226" s="220">
        <f>$BM$9*$BL$407</f>
        <v>1117740</v>
      </c>
      <c r="BN226" s="221"/>
      <c r="BO226" s="221">
        <f t="shared" si="202"/>
        <v>1117740</v>
      </c>
      <c r="BP226" s="221">
        <f t="shared" si="225"/>
        <v>1236176.5226872053</v>
      </c>
      <c r="BQ226" s="232">
        <f t="shared" si="203"/>
        <v>-118436.52268720535</v>
      </c>
    </row>
    <row r="227" spans="1:69" ht="46.8">
      <c r="A227" s="715"/>
      <c r="B227" s="22" t="s">
        <v>220</v>
      </c>
      <c r="C227" s="71" t="s">
        <v>607</v>
      </c>
      <c r="D227" s="119">
        <v>452</v>
      </c>
      <c r="E227" s="15" t="s">
        <v>15</v>
      </c>
      <c r="F227" s="124">
        <v>1</v>
      </c>
      <c r="G227" s="124"/>
      <c r="H227" s="124"/>
      <c r="I227" s="156">
        <v>0.5</v>
      </c>
      <c r="J227" s="124"/>
      <c r="K227" s="124"/>
      <c r="L227" s="124"/>
      <c r="M227" s="124"/>
      <c r="N227" s="124"/>
      <c r="O227" s="124"/>
      <c r="P227" s="124"/>
      <c r="Q227" s="124"/>
      <c r="R227" s="198">
        <f t="shared" si="193"/>
        <v>1</v>
      </c>
      <c r="S227" s="198">
        <f t="shared" si="194"/>
        <v>0</v>
      </c>
      <c r="T227" s="198">
        <f t="shared" si="195"/>
        <v>0</v>
      </c>
      <c r="U227" s="198">
        <f t="shared" si="196"/>
        <v>0.5</v>
      </c>
      <c r="V227" s="198">
        <f t="shared" si="197"/>
        <v>1.5</v>
      </c>
      <c r="W227" s="68">
        <v>1</v>
      </c>
      <c r="X227" s="68"/>
      <c r="Y227" s="141"/>
      <c r="Z227" s="141">
        <v>0.5</v>
      </c>
      <c r="AA227" s="141"/>
      <c r="AB227" s="141"/>
      <c r="AC227" s="49">
        <f t="shared" si="198"/>
        <v>0</v>
      </c>
      <c r="AD227" s="162">
        <v>1</v>
      </c>
      <c r="AE227" s="50"/>
      <c r="AF227" s="50"/>
      <c r="AG227" s="141">
        <v>0.5</v>
      </c>
      <c r="AH227" s="218">
        <f t="shared" si="199"/>
        <v>0</v>
      </c>
      <c r="AI227" s="68">
        <v>1</v>
      </c>
      <c r="AJ227" s="50"/>
      <c r="AK227" s="115"/>
      <c r="AL227" s="141">
        <v>1</v>
      </c>
      <c r="AM227" s="50" t="s">
        <v>429</v>
      </c>
      <c r="AN227" s="50"/>
      <c r="AO227" s="50"/>
      <c r="AP227" s="49">
        <f t="shared" si="217"/>
        <v>660.03490718105456</v>
      </c>
      <c r="AQ227" s="49">
        <v>360.66</v>
      </c>
      <c r="AR227" s="49">
        <v>98.230680210596944</v>
      </c>
      <c r="AS227" s="49">
        <f t="shared" si="218"/>
        <v>138.5849854236003</v>
      </c>
      <c r="AT227" s="49">
        <f t="shared" si="219"/>
        <v>56.959241546857278</v>
      </c>
      <c r="AU227" s="49">
        <v>6.7954545454545459</v>
      </c>
      <c r="AV227" s="49">
        <v>36.163787001402731</v>
      </c>
      <c r="AW227" s="49"/>
      <c r="AX227" s="49">
        <v>14</v>
      </c>
      <c r="AY227" s="49"/>
      <c r="AZ227" s="49">
        <f t="shared" si="220"/>
        <v>5.6</v>
      </c>
      <c r="BA227" s="49">
        <v>5.6</v>
      </c>
      <c r="BB227" s="49"/>
      <c r="BC227" s="49"/>
      <c r="BD227" s="38"/>
      <c r="BF227" s="11">
        <f t="shared" si="221"/>
        <v>660.03490718105456</v>
      </c>
      <c r="BG227" s="11">
        <f t="shared" si="222"/>
        <v>597.4756656341973</v>
      </c>
      <c r="BH227" s="11">
        <f t="shared" si="223"/>
        <v>706.35518090149526</v>
      </c>
      <c r="BI227" s="11">
        <f t="shared" si="224"/>
        <v>648.68255546433863</v>
      </c>
      <c r="BJ227" s="236">
        <f t="shared" si="200"/>
        <v>1.0701785211910535</v>
      </c>
      <c r="BK227" s="236">
        <f t="shared" si="201"/>
        <v>1.0857053981868654</v>
      </c>
      <c r="BL227" s="220">
        <f t="shared" ref="BL227:BL235" si="226">$BL$9*$BL$407</f>
        <v>705540</v>
      </c>
      <c r="BM227" s="221"/>
      <c r="BN227" s="221"/>
      <c r="BO227" s="221">
        <f t="shared" si="202"/>
        <v>705540</v>
      </c>
      <c r="BP227" s="221">
        <f t="shared" si="225"/>
        <v>706355.18090149527</v>
      </c>
      <c r="BQ227" s="232">
        <f t="shared" si="203"/>
        <v>-815.18090149527416</v>
      </c>
    </row>
    <row r="228" spans="1:69" ht="62.4">
      <c r="A228" s="715"/>
      <c r="B228" s="22" t="s">
        <v>178</v>
      </c>
      <c r="C228" s="71" t="s">
        <v>608</v>
      </c>
      <c r="D228" s="119">
        <v>602</v>
      </c>
      <c r="E228" s="15" t="s">
        <v>15</v>
      </c>
      <c r="F228" s="124">
        <v>1</v>
      </c>
      <c r="G228" s="124"/>
      <c r="H228" s="124"/>
      <c r="I228" s="156">
        <v>0.5</v>
      </c>
      <c r="J228" s="124"/>
      <c r="K228" s="124"/>
      <c r="L228" s="124"/>
      <c r="M228" s="124"/>
      <c r="N228" s="124"/>
      <c r="O228" s="124"/>
      <c r="P228" s="124"/>
      <c r="Q228" s="124"/>
      <c r="R228" s="198">
        <f t="shared" si="193"/>
        <v>1</v>
      </c>
      <c r="S228" s="198">
        <f t="shared" si="194"/>
        <v>0</v>
      </c>
      <c r="T228" s="198">
        <f t="shared" si="195"/>
        <v>0</v>
      </c>
      <c r="U228" s="198">
        <f t="shared" si="196"/>
        <v>0.5</v>
      </c>
      <c r="V228" s="198">
        <f t="shared" si="197"/>
        <v>1.5</v>
      </c>
      <c r="W228" s="68">
        <v>1</v>
      </c>
      <c r="X228" s="68"/>
      <c r="Y228" s="141"/>
      <c r="Z228" s="141">
        <v>0.5</v>
      </c>
      <c r="AA228" s="141"/>
      <c r="AB228" s="141"/>
      <c r="AC228" s="49">
        <f t="shared" si="198"/>
        <v>0</v>
      </c>
      <c r="AD228" s="162">
        <v>1</v>
      </c>
      <c r="AE228" s="50"/>
      <c r="AF228" s="50"/>
      <c r="AG228" s="141">
        <v>0.5</v>
      </c>
      <c r="AH228" s="218">
        <f t="shared" si="199"/>
        <v>0</v>
      </c>
      <c r="AI228" s="68">
        <v>1</v>
      </c>
      <c r="AJ228" s="50"/>
      <c r="AK228" s="115"/>
      <c r="AL228" s="141">
        <v>1</v>
      </c>
      <c r="AM228" s="50" t="s">
        <v>429</v>
      </c>
      <c r="AN228" s="50"/>
      <c r="AO228" s="50"/>
      <c r="AP228" s="49">
        <f t="shared" si="217"/>
        <v>616.63348932340682</v>
      </c>
      <c r="AQ228" s="49">
        <v>326.61</v>
      </c>
      <c r="AR228" s="49">
        <v>97.941614625111214</v>
      </c>
      <c r="AS228" s="49">
        <f t="shared" si="218"/>
        <v>128.2145876167836</v>
      </c>
      <c r="AT228" s="49">
        <f t="shared" si="219"/>
        <v>55.167287081511802</v>
      </c>
      <c r="AU228" s="49">
        <v>6.7954545454545459</v>
      </c>
      <c r="AV228" s="49">
        <v>34.071832536057258</v>
      </c>
      <c r="AW228" s="49"/>
      <c r="AX228" s="49">
        <v>14.3</v>
      </c>
      <c r="AY228" s="49"/>
      <c r="AZ228" s="49">
        <f t="shared" si="220"/>
        <v>8.6999999999999993</v>
      </c>
      <c r="BA228" s="49">
        <v>4.9000000000000004</v>
      </c>
      <c r="BB228" s="49"/>
      <c r="BC228" s="49">
        <v>3.8</v>
      </c>
      <c r="BD228" s="38"/>
      <c r="BF228" s="11">
        <f t="shared" si="221"/>
        <v>616.63348932340682</v>
      </c>
      <c r="BG228" s="11">
        <f t="shared" si="222"/>
        <v>552.76620224189492</v>
      </c>
      <c r="BH228" s="11">
        <f t="shared" si="223"/>
        <v>659.90791572100284</v>
      </c>
      <c r="BI228" s="11">
        <f t="shared" si="224"/>
        <v>600.14124970927787</v>
      </c>
      <c r="BJ228" s="236">
        <f t="shared" si="200"/>
        <v>1.0701785211910535</v>
      </c>
      <c r="BK228" s="236">
        <f t="shared" si="201"/>
        <v>1.0857053981868654</v>
      </c>
      <c r="BL228" s="220">
        <f t="shared" si="226"/>
        <v>705540</v>
      </c>
      <c r="BM228" s="221"/>
      <c r="BN228" s="221"/>
      <c r="BO228" s="221">
        <f t="shared" si="202"/>
        <v>705540</v>
      </c>
      <c r="BP228" s="221">
        <f t="shared" si="225"/>
        <v>659907.91572100285</v>
      </c>
      <c r="BQ228" s="232">
        <f t="shared" si="203"/>
        <v>45632.08427899715</v>
      </c>
    </row>
    <row r="229" spans="1:69" ht="46.8">
      <c r="A229" s="715"/>
      <c r="B229" s="22" t="s">
        <v>33</v>
      </c>
      <c r="C229" s="71" t="s">
        <v>609</v>
      </c>
      <c r="D229" s="119">
        <v>549</v>
      </c>
      <c r="E229" s="15" t="s">
        <v>15</v>
      </c>
      <c r="F229" s="124">
        <v>1</v>
      </c>
      <c r="G229" s="124"/>
      <c r="H229" s="124"/>
      <c r="I229" s="156">
        <v>0.5</v>
      </c>
      <c r="J229" s="124"/>
      <c r="K229" s="124"/>
      <c r="L229" s="124"/>
      <c r="M229" s="124"/>
      <c r="N229" s="124"/>
      <c r="O229" s="124"/>
      <c r="P229" s="124"/>
      <c r="Q229" s="124"/>
      <c r="R229" s="198">
        <f t="shared" si="193"/>
        <v>1</v>
      </c>
      <c r="S229" s="198">
        <f t="shared" si="194"/>
        <v>0</v>
      </c>
      <c r="T229" s="198">
        <f t="shared" si="195"/>
        <v>0</v>
      </c>
      <c r="U229" s="198">
        <f t="shared" si="196"/>
        <v>0.5</v>
      </c>
      <c r="V229" s="198">
        <f t="shared" si="197"/>
        <v>1.5</v>
      </c>
      <c r="W229" s="68">
        <v>1</v>
      </c>
      <c r="X229" s="68"/>
      <c r="Y229" s="141"/>
      <c r="Z229" s="141">
        <v>0.5</v>
      </c>
      <c r="AA229" s="141"/>
      <c r="AB229" s="141"/>
      <c r="AC229" s="49">
        <f t="shared" si="198"/>
        <v>0</v>
      </c>
      <c r="AD229" s="162">
        <v>1</v>
      </c>
      <c r="AE229" s="50"/>
      <c r="AF229" s="50"/>
      <c r="AG229" s="141">
        <v>0.5</v>
      </c>
      <c r="AH229" s="218">
        <f t="shared" si="199"/>
        <v>0</v>
      </c>
      <c r="AI229" s="68">
        <v>1</v>
      </c>
      <c r="AJ229" s="50"/>
      <c r="AK229" s="115"/>
      <c r="AL229" s="141">
        <v>1</v>
      </c>
      <c r="AM229" s="50" t="s">
        <v>429</v>
      </c>
      <c r="AN229" s="50"/>
      <c r="AO229" s="50"/>
      <c r="AP229" s="49">
        <f t="shared" si="217"/>
        <v>719.82397616126093</v>
      </c>
      <c r="AQ229" s="49">
        <v>389.37</v>
      </c>
      <c r="AR229" s="49">
        <v>91.447962722592493</v>
      </c>
      <c r="AS229" s="49">
        <f t="shared" si="218"/>
        <v>145.20702474222293</v>
      </c>
      <c r="AT229" s="49">
        <f t="shared" si="219"/>
        <v>87.798988696445448</v>
      </c>
      <c r="AU229" s="49">
        <v>6.7954545454545459</v>
      </c>
      <c r="AV229" s="49">
        <v>68.003534150990902</v>
      </c>
      <c r="AW229" s="49"/>
      <c r="AX229" s="49">
        <v>13</v>
      </c>
      <c r="AY229" s="49"/>
      <c r="AZ229" s="49">
        <f t="shared" si="220"/>
        <v>6</v>
      </c>
      <c r="BA229" s="49">
        <v>6</v>
      </c>
      <c r="BB229" s="49"/>
      <c r="BC229" s="49"/>
      <c r="BD229" s="38"/>
      <c r="BF229" s="11">
        <f t="shared" si="221"/>
        <v>719.82397616126093</v>
      </c>
      <c r="BG229" s="11">
        <f t="shared" si="222"/>
        <v>626.02498746481547</v>
      </c>
      <c r="BH229" s="11">
        <f t="shared" si="223"/>
        <v>770.34015832612249</v>
      </c>
      <c r="BI229" s="11">
        <f t="shared" si="224"/>
        <v>679.67870829041487</v>
      </c>
      <c r="BJ229" s="236">
        <f t="shared" si="200"/>
        <v>1.0701785211910537</v>
      </c>
      <c r="BK229" s="236">
        <f t="shared" si="201"/>
        <v>1.0857053981868654</v>
      </c>
      <c r="BL229" s="220">
        <f t="shared" si="226"/>
        <v>705540</v>
      </c>
      <c r="BM229" s="221"/>
      <c r="BN229" s="221"/>
      <c r="BO229" s="221">
        <f t="shared" si="202"/>
        <v>705540</v>
      </c>
      <c r="BP229" s="221">
        <f t="shared" si="225"/>
        <v>770340.15832612244</v>
      </c>
      <c r="BQ229" s="232">
        <f t="shared" si="203"/>
        <v>-64800.158326122444</v>
      </c>
    </row>
    <row r="230" spans="1:69" ht="46.8">
      <c r="A230" s="715"/>
      <c r="B230" s="22" t="s">
        <v>221</v>
      </c>
      <c r="C230" s="71" t="s">
        <v>622</v>
      </c>
      <c r="D230" s="208">
        <v>265</v>
      </c>
      <c r="E230" s="15" t="s">
        <v>15</v>
      </c>
      <c r="F230" s="124">
        <v>1</v>
      </c>
      <c r="G230" s="124"/>
      <c r="H230" s="124"/>
      <c r="I230" s="156">
        <v>0.5</v>
      </c>
      <c r="J230" s="124"/>
      <c r="K230" s="124"/>
      <c r="L230" s="124"/>
      <c r="M230" s="124"/>
      <c r="N230" s="124"/>
      <c r="O230" s="124"/>
      <c r="P230" s="124"/>
      <c r="Q230" s="124"/>
      <c r="R230" s="198">
        <f t="shared" si="193"/>
        <v>1</v>
      </c>
      <c r="S230" s="198">
        <f t="shared" si="194"/>
        <v>0</v>
      </c>
      <c r="T230" s="198">
        <f t="shared" si="195"/>
        <v>0</v>
      </c>
      <c r="U230" s="198">
        <f t="shared" si="196"/>
        <v>0.5</v>
      </c>
      <c r="V230" s="198">
        <f t="shared" si="197"/>
        <v>1.5</v>
      </c>
      <c r="W230" s="68">
        <v>1</v>
      </c>
      <c r="X230" s="68"/>
      <c r="Y230" s="141"/>
      <c r="Z230" s="141">
        <v>0.5</v>
      </c>
      <c r="AA230" s="141"/>
      <c r="AB230" s="141"/>
      <c r="AC230" s="49">
        <f t="shared" si="198"/>
        <v>0</v>
      </c>
      <c r="AD230" s="162">
        <v>1</v>
      </c>
      <c r="AE230" s="50"/>
      <c r="AF230" s="50"/>
      <c r="AG230" s="141">
        <v>0.5</v>
      </c>
      <c r="AH230" s="218">
        <f t="shared" si="199"/>
        <v>0</v>
      </c>
      <c r="AI230" s="68">
        <v>1</v>
      </c>
      <c r="AJ230" s="50"/>
      <c r="AK230" s="115"/>
      <c r="AL230" s="141">
        <v>1</v>
      </c>
      <c r="AM230" s="50" t="s">
        <v>429</v>
      </c>
      <c r="AN230" s="50"/>
      <c r="AO230" s="50"/>
      <c r="AP230" s="49">
        <f t="shared" si="217"/>
        <v>614.59011395942184</v>
      </c>
      <c r="AQ230" s="49">
        <v>289.27999999999997</v>
      </c>
      <c r="AR230" s="49">
        <v>102.8557295783686</v>
      </c>
      <c r="AS230" s="49">
        <f t="shared" si="218"/>
        <v>118.42499033266731</v>
      </c>
      <c r="AT230" s="49">
        <f t="shared" si="219"/>
        <v>94.029394048385882</v>
      </c>
      <c r="AU230" s="49">
        <v>6.7954545454545459</v>
      </c>
      <c r="AV230" s="49">
        <v>57.733939502931335</v>
      </c>
      <c r="AW230" s="49"/>
      <c r="AX230" s="49">
        <v>29.5</v>
      </c>
      <c r="AY230" s="49"/>
      <c r="AZ230" s="49">
        <f t="shared" si="220"/>
        <v>10</v>
      </c>
      <c r="BA230" s="49">
        <v>10</v>
      </c>
      <c r="BB230" s="49"/>
      <c r="BC230" s="49"/>
      <c r="BD230" s="38"/>
      <c r="BF230" s="11">
        <f t="shared" si="221"/>
        <v>614.59011395942184</v>
      </c>
      <c r="BG230" s="11">
        <f t="shared" si="222"/>
        <v>510.5607199110359</v>
      </c>
      <c r="BH230" s="11">
        <f t="shared" si="223"/>
        <v>657.72113929573527</v>
      </c>
      <c r="BI230" s="11">
        <f t="shared" si="224"/>
        <v>554.3185297095838</v>
      </c>
      <c r="BJ230" s="236">
        <f t="shared" si="200"/>
        <v>1.0701785211910537</v>
      </c>
      <c r="BK230" s="236">
        <f t="shared" si="201"/>
        <v>1.0857053981868652</v>
      </c>
      <c r="BL230" s="220">
        <f t="shared" si="226"/>
        <v>705540</v>
      </c>
      <c r="BM230" s="221"/>
      <c r="BN230" s="221"/>
      <c r="BO230" s="221">
        <f t="shared" si="202"/>
        <v>705540</v>
      </c>
      <c r="BP230" s="221">
        <f t="shared" si="225"/>
        <v>657721.13929573528</v>
      </c>
      <c r="BQ230" s="232">
        <f t="shared" si="203"/>
        <v>47818.86070426472</v>
      </c>
    </row>
    <row r="231" spans="1:69" ht="31.2">
      <c r="A231" s="715"/>
      <c r="B231" s="22" t="s">
        <v>222</v>
      </c>
      <c r="C231" s="71" t="s">
        <v>610</v>
      </c>
      <c r="D231" s="208">
        <v>226</v>
      </c>
      <c r="E231" s="15" t="s">
        <v>15</v>
      </c>
      <c r="F231" s="124">
        <v>1</v>
      </c>
      <c r="G231" s="124"/>
      <c r="H231" s="124"/>
      <c r="I231" s="156">
        <v>0.5</v>
      </c>
      <c r="J231" s="124"/>
      <c r="K231" s="124"/>
      <c r="L231" s="124"/>
      <c r="M231" s="124"/>
      <c r="N231" s="124"/>
      <c r="O231" s="124"/>
      <c r="P231" s="124"/>
      <c r="Q231" s="124"/>
      <c r="R231" s="198">
        <f t="shared" si="193"/>
        <v>1</v>
      </c>
      <c r="S231" s="198">
        <f t="shared" si="194"/>
        <v>0</v>
      </c>
      <c r="T231" s="198">
        <f t="shared" si="195"/>
        <v>0</v>
      </c>
      <c r="U231" s="198">
        <f t="shared" si="196"/>
        <v>0.5</v>
      </c>
      <c r="V231" s="198">
        <f t="shared" si="197"/>
        <v>1.5</v>
      </c>
      <c r="W231" s="68">
        <v>1</v>
      </c>
      <c r="X231" s="68"/>
      <c r="Y231" s="141"/>
      <c r="Z231" s="141">
        <v>0.5</v>
      </c>
      <c r="AA231" s="141"/>
      <c r="AB231" s="141"/>
      <c r="AC231" s="49">
        <f t="shared" si="198"/>
        <v>0</v>
      </c>
      <c r="AD231" s="162">
        <v>1</v>
      </c>
      <c r="AE231" s="50"/>
      <c r="AF231" s="50"/>
      <c r="AG231" s="141"/>
      <c r="AH231" s="218">
        <f t="shared" si="199"/>
        <v>0</v>
      </c>
      <c r="AI231" s="68">
        <v>1</v>
      </c>
      <c r="AJ231" s="50"/>
      <c r="AK231" s="115"/>
      <c r="AL231" s="141"/>
      <c r="AM231" s="50" t="s">
        <v>429</v>
      </c>
      <c r="AN231" s="50"/>
      <c r="AO231" s="50"/>
      <c r="AP231" s="49">
        <f t="shared" si="217"/>
        <v>482.39633668982748</v>
      </c>
      <c r="AQ231" s="49">
        <v>315.20999999999998</v>
      </c>
      <c r="AR231" s="49"/>
      <c r="AS231" s="49">
        <f t="shared" si="218"/>
        <v>95.193419999999989</v>
      </c>
      <c r="AT231" s="49">
        <f t="shared" si="219"/>
        <v>61.692916689827456</v>
      </c>
      <c r="AU231" s="49">
        <v>6.7954545454545459</v>
      </c>
      <c r="AV231" s="49">
        <v>40.097462144372912</v>
      </c>
      <c r="AW231" s="49"/>
      <c r="AX231" s="49">
        <v>14.8</v>
      </c>
      <c r="AY231" s="49"/>
      <c r="AZ231" s="49">
        <f t="shared" si="220"/>
        <v>10.3</v>
      </c>
      <c r="BA231" s="49">
        <v>10.3</v>
      </c>
      <c r="BB231" s="49"/>
      <c r="BC231" s="49"/>
      <c r="BD231" s="38"/>
      <c r="BF231" s="11">
        <f t="shared" si="221"/>
        <v>482.39633668982748</v>
      </c>
      <c r="BG231" s="11">
        <f t="shared" si="222"/>
        <v>410.40341999999998</v>
      </c>
      <c r="BH231" s="11">
        <f t="shared" si="223"/>
        <v>516.25019822670117</v>
      </c>
      <c r="BI231" s="11">
        <f t="shared" si="224"/>
        <v>445.57720852835132</v>
      </c>
      <c r="BJ231" s="236">
        <f t="shared" si="200"/>
        <v>1.0701785211910537</v>
      </c>
      <c r="BK231" s="236">
        <f t="shared" si="201"/>
        <v>1.0857053981868654</v>
      </c>
      <c r="BL231" s="220">
        <f t="shared" si="226"/>
        <v>705540</v>
      </c>
      <c r="BM231" s="221"/>
      <c r="BN231" s="221"/>
      <c r="BO231" s="221">
        <f t="shared" si="202"/>
        <v>705540</v>
      </c>
      <c r="BP231" s="221">
        <f t="shared" si="225"/>
        <v>516250.19822670118</v>
      </c>
      <c r="BQ231" s="232">
        <f t="shared" si="203"/>
        <v>189289.80177329882</v>
      </c>
    </row>
    <row r="232" spans="1:69" ht="31.2">
      <c r="A232" s="715"/>
      <c r="B232" s="22" t="s">
        <v>223</v>
      </c>
      <c r="C232" s="71" t="s">
        <v>613</v>
      </c>
      <c r="D232" s="241">
        <v>264</v>
      </c>
      <c r="E232" s="15" t="s">
        <v>15</v>
      </c>
      <c r="F232" s="124">
        <v>1</v>
      </c>
      <c r="G232" s="124"/>
      <c r="H232" s="124"/>
      <c r="I232" s="156">
        <v>0.5</v>
      </c>
      <c r="J232" s="124"/>
      <c r="K232" s="124"/>
      <c r="L232" s="124"/>
      <c r="M232" s="124"/>
      <c r="N232" s="124"/>
      <c r="O232" s="124"/>
      <c r="P232" s="124"/>
      <c r="Q232" s="124"/>
      <c r="R232" s="198">
        <f t="shared" si="193"/>
        <v>1</v>
      </c>
      <c r="S232" s="198">
        <f t="shared" si="194"/>
        <v>0</v>
      </c>
      <c r="T232" s="198">
        <f t="shared" si="195"/>
        <v>0</v>
      </c>
      <c r="U232" s="198">
        <f t="shared" si="196"/>
        <v>0.5</v>
      </c>
      <c r="V232" s="198">
        <f t="shared" si="197"/>
        <v>1.5</v>
      </c>
      <c r="W232" s="68">
        <v>1</v>
      </c>
      <c r="X232" s="68"/>
      <c r="Y232" s="141"/>
      <c r="Z232" s="141">
        <v>0.5</v>
      </c>
      <c r="AA232" s="141"/>
      <c r="AB232" s="141"/>
      <c r="AC232" s="49">
        <f t="shared" si="198"/>
        <v>0</v>
      </c>
      <c r="AD232" s="162">
        <v>1</v>
      </c>
      <c r="AE232" s="50"/>
      <c r="AF232" s="50"/>
      <c r="AG232" s="141">
        <v>0.5</v>
      </c>
      <c r="AH232" s="218">
        <f t="shared" si="199"/>
        <v>0</v>
      </c>
      <c r="AI232" s="68">
        <v>1</v>
      </c>
      <c r="AJ232" s="50"/>
      <c r="AK232" s="115"/>
      <c r="AL232" s="141">
        <v>1</v>
      </c>
      <c r="AM232" s="50" t="s">
        <v>429</v>
      </c>
      <c r="AN232" s="50"/>
      <c r="AO232" s="50"/>
      <c r="AP232" s="49">
        <f t="shared" si="217"/>
        <v>743.2900315997291</v>
      </c>
      <c r="AQ232" s="49">
        <v>472.64</v>
      </c>
      <c r="AR232" s="49"/>
      <c r="AS232" s="49">
        <f t="shared" si="218"/>
        <v>142.73728</v>
      </c>
      <c r="AT232" s="49">
        <f t="shared" si="219"/>
        <v>124.61275159972926</v>
      </c>
      <c r="AU232" s="49">
        <v>6.7954545454545459</v>
      </c>
      <c r="AV232" s="49">
        <v>29.21729705427472</v>
      </c>
      <c r="AW232" s="49">
        <v>75.900000000000006</v>
      </c>
      <c r="AX232" s="49">
        <v>12.7</v>
      </c>
      <c r="AY232" s="49"/>
      <c r="AZ232" s="49">
        <f t="shared" si="220"/>
        <v>3.3</v>
      </c>
      <c r="BA232" s="49">
        <v>3.3</v>
      </c>
      <c r="BB232" s="49"/>
      <c r="BC232" s="49"/>
      <c r="BD232" s="38"/>
      <c r="BF232" s="11">
        <f t="shared" si="221"/>
        <v>743.2900315997291</v>
      </c>
      <c r="BG232" s="11">
        <f t="shared" si="222"/>
        <v>615.37727999999993</v>
      </c>
      <c r="BH232" s="11">
        <f t="shared" si="223"/>
        <v>795.4530268334496</v>
      </c>
      <c r="BI232" s="11">
        <f t="shared" si="224"/>
        <v>668.11843481755011</v>
      </c>
      <c r="BJ232" s="236">
        <f t="shared" si="200"/>
        <v>1.0701785211910535</v>
      </c>
      <c r="BK232" s="236">
        <f t="shared" si="201"/>
        <v>1.0857053981868654</v>
      </c>
      <c r="BL232" s="223">
        <f t="shared" si="226"/>
        <v>705540</v>
      </c>
      <c r="BM232" s="221"/>
      <c r="BN232" s="221"/>
      <c r="BO232" s="221">
        <f t="shared" si="202"/>
        <v>705540</v>
      </c>
      <c r="BP232" s="221">
        <f t="shared" si="225"/>
        <v>795453.02683344961</v>
      </c>
      <c r="BQ232" s="232">
        <f t="shared" si="203"/>
        <v>-89913.026833449607</v>
      </c>
    </row>
    <row r="233" spans="1:69" ht="78">
      <c r="A233" s="715"/>
      <c r="B233" s="22" t="s">
        <v>224</v>
      </c>
      <c r="C233" s="71" t="s">
        <v>623</v>
      </c>
      <c r="D233" s="208">
        <v>105</v>
      </c>
      <c r="E233" s="15" t="s">
        <v>15</v>
      </c>
      <c r="F233" s="124">
        <v>1</v>
      </c>
      <c r="G233" s="124"/>
      <c r="H233" s="124"/>
      <c r="I233" s="156">
        <v>0.5</v>
      </c>
      <c r="J233" s="124"/>
      <c r="K233" s="124"/>
      <c r="L233" s="124"/>
      <c r="M233" s="124"/>
      <c r="N233" s="124"/>
      <c r="O233" s="124"/>
      <c r="P233" s="124"/>
      <c r="Q233" s="124"/>
      <c r="R233" s="198">
        <f t="shared" si="193"/>
        <v>1</v>
      </c>
      <c r="S233" s="198">
        <f t="shared" si="194"/>
        <v>0</v>
      </c>
      <c r="T233" s="198">
        <f t="shared" si="195"/>
        <v>0</v>
      </c>
      <c r="U233" s="198">
        <f t="shared" si="196"/>
        <v>0.5</v>
      </c>
      <c r="V233" s="198">
        <f t="shared" si="197"/>
        <v>1.5</v>
      </c>
      <c r="W233" s="68">
        <v>1</v>
      </c>
      <c r="X233" s="68"/>
      <c r="Y233" s="141"/>
      <c r="Z233" s="141">
        <v>0.5</v>
      </c>
      <c r="AA233" s="141"/>
      <c r="AB233" s="141"/>
      <c r="AC233" s="49">
        <f t="shared" si="198"/>
        <v>0</v>
      </c>
      <c r="AD233" s="162">
        <v>1</v>
      </c>
      <c r="AE233" s="50"/>
      <c r="AF233" s="50"/>
      <c r="AG233" s="141"/>
      <c r="AH233" s="218">
        <f t="shared" si="199"/>
        <v>0</v>
      </c>
      <c r="AI233" s="68">
        <v>1</v>
      </c>
      <c r="AJ233" s="50"/>
      <c r="AK233" s="115"/>
      <c r="AL233" s="141"/>
      <c r="AM233" s="50" t="s">
        <v>429</v>
      </c>
      <c r="AN233" s="50"/>
      <c r="AO233" s="50"/>
      <c r="AP233" s="49">
        <f t="shared" si="217"/>
        <v>654.57311351319174</v>
      </c>
      <c r="AQ233" s="49">
        <v>440.38</v>
      </c>
      <c r="AR233" s="49">
        <v>0</v>
      </c>
      <c r="AS233" s="49">
        <f t="shared" si="218"/>
        <v>132.99475999999999</v>
      </c>
      <c r="AT233" s="49">
        <f t="shared" si="219"/>
        <v>76.298353513191842</v>
      </c>
      <c r="AU233" s="49">
        <v>6.7954545454545459</v>
      </c>
      <c r="AV233" s="49">
        <v>3.1028989677372945</v>
      </c>
      <c r="AW233" s="49">
        <v>56.7</v>
      </c>
      <c r="AX233" s="49">
        <v>9.6999999999999993</v>
      </c>
      <c r="AY233" s="49"/>
      <c r="AZ233" s="49">
        <f t="shared" si="220"/>
        <v>4.9000000000000004</v>
      </c>
      <c r="BA233" s="49">
        <v>4.9000000000000004</v>
      </c>
      <c r="BB233" s="49"/>
      <c r="BC233" s="49"/>
      <c r="BD233" s="38"/>
      <c r="BF233" s="11">
        <f t="shared" si="221"/>
        <v>654.57311351319174</v>
      </c>
      <c r="BG233" s="11">
        <f t="shared" si="222"/>
        <v>573.37475999999992</v>
      </c>
      <c r="BH233" s="11">
        <f t="shared" si="223"/>
        <v>700.51008663097116</v>
      </c>
      <c r="BI233" s="11">
        <f t="shared" si="224"/>
        <v>622.51607211609826</v>
      </c>
      <c r="BJ233" s="236">
        <f t="shared" si="200"/>
        <v>1.0701785211910535</v>
      </c>
      <c r="BK233" s="236">
        <f t="shared" si="201"/>
        <v>1.0857053981868654</v>
      </c>
      <c r="BL233" s="220">
        <f t="shared" si="226"/>
        <v>705540</v>
      </c>
      <c r="BM233" s="221"/>
      <c r="BN233" s="221"/>
      <c r="BO233" s="221">
        <f t="shared" si="202"/>
        <v>705540</v>
      </c>
      <c r="BP233" s="221">
        <f t="shared" si="225"/>
        <v>700510.08663097117</v>
      </c>
      <c r="BQ233" s="232">
        <f t="shared" si="203"/>
        <v>5029.913369028829</v>
      </c>
    </row>
    <row r="234" spans="1:69" ht="78">
      <c r="A234" s="715"/>
      <c r="B234" s="22" t="s">
        <v>225</v>
      </c>
      <c r="C234" s="71" t="s">
        <v>624</v>
      </c>
      <c r="D234" s="119">
        <v>325</v>
      </c>
      <c r="E234" s="15" t="s">
        <v>15</v>
      </c>
      <c r="F234" s="124">
        <v>1</v>
      </c>
      <c r="G234" s="124"/>
      <c r="H234" s="124"/>
      <c r="I234" s="156">
        <v>0.5</v>
      </c>
      <c r="J234" s="124"/>
      <c r="K234" s="124"/>
      <c r="L234" s="124"/>
      <c r="M234" s="124"/>
      <c r="N234" s="124"/>
      <c r="O234" s="124"/>
      <c r="P234" s="124"/>
      <c r="Q234" s="124"/>
      <c r="R234" s="198">
        <f t="shared" si="193"/>
        <v>1</v>
      </c>
      <c r="S234" s="198">
        <f t="shared" si="194"/>
        <v>0</v>
      </c>
      <c r="T234" s="198">
        <f t="shared" si="195"/>
        <v>0</v>
      </c>
      <c r="U234" s="198">
        <f t="shared" si="196"/>
        <v>0.5</v>
      </c>
      <c r="V234" s="198">
        <f t="shared" si="197"/>
        <v>1.5</v>
      </c>
      <c r="W234" s="68">
        <v>1</v>
      </c>
      <c r="X234" s="68"/>
      <c r="Y234" s="141"/>
      <c r="Z234" s="141">
        <v>0.5</v>
      </c>
      <c r="AA234" s="141"/>
      <c r="AB234" s="141"/>
      <c r="AC234" s="49">
        <f t="shared" si="198"/>
        <v>0</v>
      </c>
      <c r="AD234" s="162">
        <v>1</v>
      </c>
      <c r="AE234" s="50"/>
      <c r="AF234" s="50"/>
      <c r="AG234" s="141">
        <v>0.5</v>
      </c>
      <c r="AH234" s="218">
        <f t="shared" si="199"/>
        <v>0</v>
      </c>
      <c r="AI234" s="68">
        <v>1</v>
      </c>
      <c r="AJ234" s="50"/>
      <c r="AK234" s="115"/>
      <c r="AL234" s="141">
        <v>1</v>
      </c>
      <c r="AM234" s="50" t="s">
        <v>429</v>
      </c>
      <c r="AN234" s="50"/>
      <c r="AO234" s="50"/>
      <c r="AP234" s="49">
        <f t="shared" si="217"/>
        <v>568.61239797652797</v>
      </c>
      <c r="AQ234" s="49">
        <v>300.38</v>
      </c>
      <c r="AR234" s="49">
        <v>81.826208234281808</v>
      </c>
      <c r="AS234" s="49">
        <f t="shared" si="218"/>
        <v>115.42627488675311</v>
      </c>
      <c r="AT234" s="49">
        <f t="shared" si="219"/>
        <v>58.779914855493033</v>
      </c>
      <c r="AU234" s="49">
        <v>6.7954545454545459</v>
      </c>
      <c r="AV234" s="49">
        <v>36.884460310038484</v>
      </c>
      <c r="AW234" s="49"/>
      <c r="AX234" s="49">
        <v>15.1</v>
      </c>
      <c r="AY234" s="49"/>
      <c r="AZ234" s="49">
        <f t="shared" si="220"/>
        <v>12.2</v>
      </c>
      <c r="BA234" s="49">
        <v>12.2</v>
      </c>
      <c r="BB234" s="49"/>
      <c r="BC234" s="49"/>
      <c r="BD234" s="38"/>
      <c r="BF234" s="11">
        <f t="shared" si="221"/>
        <v>568.61239797652797</v>
      </c>
      <c r="BG234" s="11">
        <f t="shared" si="222"/>
        <v>497.63248312103491</v>
      </c>
      <c r="BH234" s="11">
        <f t="shared" si="223"/>
        <v>608.51677519741952</v>
      </c>
      <c r="BI234" s="11">
        <f t="shared" si="224"/>
        <v>540.28227323764179</v>
      </c>
      <c r="BJ234" s="236">
        <f t="shared" si="200"/>
        <v>1.0701785211910535</v>
      </c>
      <c r="BK234" s="236">
        <f t="shared" si="201"/>
        <v>1.0857053981868654</v>
      </c>
      <c r="BL234" s="220">
        <f t="shared" si="226"/>
        <v>705540</v>
      </c>
      <c r="BM234" s="221"/>
      <c r="BN234" s="221"/>
      <c r="BO234" s="221">
        <f t="shared" si="202"/>
        <v>705540</v>
      </c>
      <c r="BP234" s="221">
        <f t="shared" si="225"/>
        <v>608516.77519741957</v>
      </c>
      <c r="BQ234" s="232">
        <f t="shared" si="203"/>
        <v>97023.224802580429</v>
      </c>
    </row>
    <row r="235" spans="1:69" ht="31.2">
      <c r="A235" s="715"/>
      <c r="B235" s="22" t="s">
        <v>226</v>
      </c>
      <c r="C235" s="71" t="s">
        <v>625</v>
      </c>
      <c r="D235" s="119">
        <v>682</v>
      </c>
      <c r="E235" s="15" t="s">
        <v>13</v>
      </c>
      <c r="F235" s="124">
        <v>1</v>
      </c>
      <c r="G235" s="124"/>
      <c r="H235" s="124"/>
      <c r="I235" s="156">
        <v>0.5</v>
      </c>
      <c r="J235" s="124"/>
      <c r="K235" s="124"/>
      <c r="L235" s="124"/>
      <c r="M235" s="124"/>
      <c r="N235" s="124"/>
      <c r="O235" s="124"/>
      <c r="P235" s="124"/>
      <c r="Q235" s="124"/>
      <c r="R235" s="198">
        <f t="shared" si="193"/>
        <v>1</v>
      </c>
      <c r="S235" s="198">
        <f t="shared" si="194"/>
        <v>0</v>
      </c>
      <c r="T235" s="198">
        <f t="shared" si="195"/>
        <v>0</v>
      </c>
      <c r="U235" s="198">
        <f t="shared" si="196"/>
        <v>0.5</v>
      </c>
      <c r="V235" s="198">
        <f t="shared" si="197"/>
        <v>1.5</v>
      </c>
      <c r="W235" s="68">
        <v>1</v>
      </c>
      <c r="X235" s="68"/>
      <c r="Y235" s="141"/>
      <c r="Z235" s="141">
        <v>0.5</v>
      </c>
      <c r="AA235" s="141"/>
      <c r="AB235" s="141"/>
      <c r="AC235" s="49">
        <f t="shared" si="198"/>
        <v>0</v>
      </c>
      <c r="AD235" s="162">
        <v>1</v>
      </c>
      <c r="AE235" s="50"/>
      <c r="AF235" s="50"/>
      <c r="AG235" s="141"/>
      <c r="AH235" s="218">
        <f t="shared" si="199"/>
        <v>0</v>
      </c>
      <c r="AI235" s="68">
        <v>1</v>
      </c>
      <c r="AJ235" s="50"/>
      <c r="AK235" s="115"/>
      <c r="AL235" s="141"/>
      <c r="AM235" s="50" t="s">
        <v>429</v>
      </c>
      <c r="AN235" s="50"/>
      <c r="AO235" s="50"/>
      <c r="AP235" s="49">
        <f t="shared" si="217"/>
        <v>621.3832405145946</v>
      </c>
      <c r="AQ235" s="49">
        <v>328.05</v>
      </c>
      <c r="AR235" s="49"/>
      <c r="AS235" s="49">
        <f t="shared" si="218"/>
        <v>99.071100000000001</v>
      </c>
      <c r="AT235" s="49">
        <f t="shared" si="219"/>
        <v>182.56214051459457</v>
      </c>
      <c r="AU235" s="49">
        <v>6.7954545454545459</v>
      </c>
      <c r="AV235" s="49">
        <v>39.266685969140028</v>
      </c>
      <c r="AW235" s="49">
        <v>121</v>
      </c>
      <c r="AX235" s="49">
        <v>15.5</v>
      </c>
      <c r="AY235" s="49"/>
      <c r="AZ235" s="49">
        <f t="shared" si="220"/>
        <v>11.7</v>
      </c>
      <c r="BA235" s="49">
        <v>11.7</v>
      </c>
      <c r="BB235" s="49"/>
      <c r="BC235" s="49"/>
      <c r="BD235" s="38"/>
      <c r="BF235" s="11">
        <f t="shared" si="221"/>
        <v>621.3832405145946</v>
      </c>
      <c r="BG235" s="11">
        <f t="shared" si="222"/>
        <v>427.12110000000001</v>
      </c>
      <c r="BH235" s="11">
        <f t="shared" si="223"/>
        <v>664.99099742681369</v>
      </c>
      <c r="BI235" s="11">
        <f t="shared" si="224"/>
        <v>463.72768394951197</v>
      </c>
      <c r="BJ235" s="236">
        <f t="shared" si="200"/>
        <v>1.0701785211910537</v>
      </c>
      <c r="BK235" s="236">
        <f t="shared" si="201"/>
        <v>1.0857053981868654</v>
      </c>
      <c r="BL235" s="220">
        <f t="shared" si="226"/>
        <v>705540</v>
      </c>
      <c r="BM235" s="221"/>
      <c r="BN235" s="221"/>
      <c r="BO235" s="221">
        <f t="shared" si="202"/>
        <v>705540</v>
      </c>
      <c r="BP235" s="221">
        <f t="shared" si="225"/>
        <v>664990.9974268137</v>
      </c>
      <c r="BQ235" s="232">
        <f t="shared" si="203"/>
        <v>40549.002573186299</v>
      </c>
    </row>
    <row r="236" spans="1:69" ht="124.8">
      <c r="A236" s="715"/>
      <c r="B236" s="22" t="s">
        <v>227</v>
      </c>
      <c r="C236" s="71" t="s">
        <v>611</v>
      </c>
      <c r="D236" s="119">
        <v>827</v>
      </c>
      <c r="E236" s="15" t="s">
        <v>15</v>
      </c>
      <c r="F236" s="124">
        <v>1</v>
      </c>
      <c r="G236" s="124"/>
      <c r="H236" s="124"/>
      <c r="I236" s="156">
        <v>0.5</v>
      </c>
      <c r="J236" s="124"/>
      <c r="K236" s="124"/>
      <c r="L236" s="124"/>
      <c r="M236" s="124"/>
      <c r="N236" s="124"/>
      <c r="O236" s="124"/>
      <c r="P236" s="124"/>
      <c r="Q236" s="124"/>
      <c r="R236" s="198">
        <f t="shared" si="193"/>
        <v>1</v>
      </c>
      <c r="S236" s="198">
        <f t="shared" si="194"/>
        <v>0</v>
      </c>
      <c r="T236" s="198">
        <f t="shared" si="195"/>
        <v>0</v>
      </c>
      <c r="U236" s="198">
        <f t="shared" si="196"/>
        <v>0.5</v>
      </c>
      <c r="V236" s="198">
        <f t="shared" si="197"/>
        <v>1.5</v>
      </c>
      <c r="W236" s="68">
        <v>2</v>
      </c>
      <c r="X236" s="68"/>
      <c r="Y236" s="141"/>
      <c r="Z236" s="141">
        <v>0.5</v>
      </c>
      <c r="AA236" s="141"/>
      <c r="AB236" s="141"/>
      <c r="AC236" s="204">
        <f t="shared" si="198"/>
        <v>-1</v>
      </c>
      <c r="AD236" s="162">
        <v>2</v>
      </c>
      <c r="AE236" s="50"/>
      <c r="AF236" s="50"/>
      <c r="AG236" s="141">
        <v>0.5</v>
      </c>
      <c r="AH236" s="204">
        <f t="shared" si="199"/>
        <v>-1</v>
      </c>
      <c r="AI236" s="68">
        <v>2</v>
      </c>
      <c r="AJ236" s="50"/>
      <c r="AK236" s="115"/>
      <c r="AL236" s="141">
        <v>1</v>
      </c>
      <c r="AM236" s="50" t="s">
        <v>429</v>
      </c>
      <c r="AN236" s="50"/>
      <c r="AO236" s="50"/>
      <c r="AP236" s="49">
        <f t="shared" si="217"/>
        <v>1205.9587543784673</v>
      </c>
      <c r="AQ236" s="49">
        <v>675.9</v>
      </c>
      <c r="AR236" s="49">
        <v>91.437638951682288</v>
      </c>
      <c r="AS236" s="49">
        <f t="shared" si="218"/>
        <v>231.73596696340803</v>
      </c>
      <c r="AT236" s="49">
        <f t="shared" si="219"/>
        <v>173.78514846337708</v>
      </c>
      <c r="AU236" s="49">
        <v>6.7954545454545459</v>
      </c>
      <c r="AV236" s="49">
        <v>53.189693917922526</v>
      </c>
      <c r="AW236" s="49"/>
      <c r="AX236" s="49">
        <v>113.8</v>
      </c>
      <c r="AY236" s="49"/>
      <c r="AZ236" s="49">
        <f t="shared" si="220"/>
        <v>33.099999999999994</v>
      </c>
      <c r="BA236" s="49">
        <v>32.299999999999997</v>
      </c>
      <c r="BB236" s="49"/>
      <c r="BC236" s="49">
        <v>0.8</v>
      </c>
      <c r="BD236" s="38"/>
      <c r="BF236" s="11">
        <f t="shared" si="221"/>
        <v>1205.9587543784673</v>
      </c>
      <c r="BG236" s="11">
        <f t="shared" si="222"/>
        <v>999.0736059150903</v>
      </c>
      <c r="BH236" s="11">
        <f t="shared" si="223"/>
        <v>1290.5911563781531</v>
      </c>
      <c r="BI236" s="11">
        <f t="shared" si="224"/>
        <v>1084.6996071280305</v>
      </c>
      <c r="BJ236" s="236">
        <f t="shared" si="200"/>
        <v>1.0701785211910535</v>
      </c>
      <c r="BK236" s="236">
        <f t="shared" si="201"/>
        <v>1.0857053981868654</v>
      </c>
      <c r="BL236" s="225">
        <f>$BL$9*$BL$406</f>
        <v>587950</v>
      </c>
      <c r="BM236" s="221"/>
      <c r="BN236" s="221"/>
      <c r="BO236" s="221">
        <f t="shared" si="202"/>
        <v>587950</v>
      </c>
      <c r="BP236" s="221">
        <f t="shared" si="225"/>
        <v>1290591.156378153</v>
      </c>
      <c r="BQ236" s="232">
        <f t="shared" si="203"/>
        <v>-702641.15637815301</v>
      </c>
    </row>
    <row r="237" spans="1:69" ht="62.4">
      <c r="A237" s="715"/>
      <c r="B237" s="22" t="s">
        <v>228</v>
      </c>
      <c r="C237" s="71" t="s">
        <v>626</v>
      </c>
      <c r="D237" s="119">
        <v>310</v>
      </c>
      <c r="E237" s="15" t="s">
        <v>15</v>
      </c>
      <c r="F237" s="124">
        <v>1</v>
      </c>
      <c r="G237" s="124"/>
      <c r="H237" s="124"/>
      <c r="I237" s="156">
        <v>0.5</v>
      </c>
      <c r="J237" s="124"/>
      <c r="K237" s="124"/>
      <c r="L237" s="124"/>
      <c r="M237" s="124"/>
      <c r="N237" s="124"/>
      <c r="O237" s="124"/>
      <c r="P237" s="124"/>
      <c r="Q237" s="124"/>
      <c r="R237" s="198">
        <f t="shared" si="193"/>
        <v>1</v>
      </c>
      <c r="S237" s="198">
        <f t="shared" si="194"/>
        <v>0</v>
      </c>
      <c r="T237" s="198">
        <f t="shared" si="195"/>
        <v>0</v>
      </c>
      <c r="U237" s="198">
        <f t="shared" si="196"/>
        <v>0.5</v>
      </c>
      <c r="V237" s="198">
        <f t="shared" si="197"/>
        <v>1.5</v>
      </c>
      <c r="W237" s="68">
        <v>1</v>
      </c>
      <c r="X237" s="68"/>
      <c r="Y237" s="141"/>
      <c r="Z237" s="141">
        <v>0.5</v>
      </c>
      <c r="AA237" s="141"/>
      <c r="AB237" s="141"/>
      <c r="AC237" s="49">
        <f t="shared" si="198"/>
        <v>0</v>
      </c>
      <c r="AD237" s="162">
        <v>0.25</v>
      </c>
      <c r="AE237" s="50"/>
      <c r="AF237" s="50"/>
      <c r="AG237" s="141">
        <v>0.5</v>
      </c>
      <c r="AH237" s="204">
        <f t="shared" si="199"/>
        <v>0.75</v>
      </c>
      <c r="AI237" s="68"/>
      <c r="AJ237" s="50"/>
      <c r="AK237" s="115"/>
      <c r="AL237" s="141">
        <v>1</v>
      </c>
      <c r="AM237" s="50" t="s">
        <v>430</v>
      </c>
      <c r="AN237" s="50"/>
      <c r="AO237" s="50"/>
      <c r="AP237" s="49">
        <f t="shared" si="217"/>
        <v>324.06350918320828</v>
      </c>
      <c r="AQ237" s="49">
        <v>93.6</v>
      </c>
      <c r="AR237" s="49">
        <v>112.60136931760175</v>
      </c>
      <c r="AS237" s="49">
        <f t="shared" si="218"/>
        <v>62.272813533915723</v>
      </c>
      <c r="AT237" s="49">
        <f t="shared" si="219"/>
        <v>47.189326331690829</v>
      </c>
      <c r="AU237" s="49">
        <v>0</v>
      </c>
      <c r="AV237" s="49">
        <v>31.389326331690828</v>
      </c>
      <c r="AW237" s="49"/>
      <c r="AX237" s="49">
        <v>15.8</v>
      </c>
      <c r="AY237" s="49"/>
      <c r="AZ237" s="49">
        <f t="shared" si="220"/>
        <v>8.3999999999999986</v>
      </c>
      <c r="BA237" s="49">
        <v>4.5999999999999996</v>
      </c>
      <c r="BB237" s="49"/>
      <c r="BC237" s="49">
        <v>3.8</v>
      </c>
      <c r="BD237" s="38"/>
      <c r="BF237" s="11">
        <f t="shared" si="221"/>
        <v>324.06350918320828</v>
      </c>
      <c r="BG237" s="11">
        <f t="shared" si="222"/>
        <v>268.47418285151747</v>
      </c>
      <c r="BH237" s="11">
        <f t="shared" si="223"/>
        <v>346.80580702966927</v>
      </c>
      <c r="BI237" s="11">
        <f t="shared" si="224"/>
        <v>291.48386959570007</v>
      </c>
      <c r="BJ237" s="236">
        <f t="shared" si="200"/>
        <v>1.0701785211910537</v>
      </c>
      <c r="BK237" s="236">
        <f t="shared" si="201"/>
        <v>1.0857053981868654</v>
      </c>
      <c r="BL237" s="225">
        <f>$BL$9*$BL$406</f>
        <v>587950</v>
      </c>
      <c r="BM237" s="221"/>
      <c r="BN237" s="221"/>
      <c r="BO237" s="221">
        <f t="shared" si="202"/>
        <v>587950</v>
      </c>
      <c r="BP237" s="221">
        <f t="shared" si="225"/>
        <v>346805.80702966929</v>
      </c>
      <c r="BQ237" s="232">
        <f t="shared" si="203"/>
        <v>241144.19297033071</v>
      </c>
    </row>
    <row r="238" spans="1:69" ht="62.4">
      <c r="A238" s="715"/>
      <c r="B238" s="22" t="s">
        <v>229</v>
      </c>
      <c r="C238" s="71" t="s">
        <v>612</v>
      </c>
      <c r="D238" s="119">
        <v>441</v>
      </c>
      <c r="E238" s="15" t="s">
        <v>15</v>
      </c>
      <c r="F238" s="124">
        <v>1</v>
      </c>
      <c r="G238" s="124"/>
      <c r="H238" s="124"/>
      <c r="I238" s="156">
        <v>0.5</v>
      </c>
      <c r="J238" s="124"/>
      <c r="K238" s="124"/>
      <c r="L238" s="124"/>
      <c r="M238" s="124"/>
      <c r="N238" s="124"/>
      <c r="O238" s="124"/>
      <c r="P238" s="124"/>
      <c r="Q238" s="124"/>
      <c r="R238" s="198">
        <f t="shared" si="193"/>
        <v>1</v>
      </c>
      <c r="S238" s="198">
        <f t="shared" si="194"/>
        <v>0</v>
      </c>
      <c r="T238" s="198">
        <f t="shared" si="195"/>
        <v>0</v>
      </c>
      <c r="U238" s="198">
        <f t="shared" si="196"/>
        <v>0.5</v>
      </c>
      <c r="V238" s="198">
        <f t="shared" si="197"/>
        <v>1.5</v>
      </c>
      <c r="W238" s="68">
        <v>1</v>
      </c>
      <c r="X238" s="68"/>
      <c r="Y238" s="141"/>
      <c r="Z238" s="141">
        <v>0.5</v>
      </c>
      <c r="AA238" s="141"/>
      <c r="AB238" s="141"/>
      <c r="AC238" s="49">
        <f t="shared" si="198"/>
        <v>0</v>
      </c>
      <c r="AD238" s="162">
        <v>1</v>
      </c>
      <c r="AE238" s="50"/>
      <c r="AF238" s="50"/>
      <c r="AG238" s="141">
        <v>0.5</v>
      </c>
      <c r="AH238" s="218">
        <f t="shared" si="199"/>
        <v>0</v>
      </c>
      <c r="AI238" s="68">
        <v>1</v>
      </c>
      <c r="AJ238" s="50"/>
      <c r="AK238" s="115"/>
      <c r="AL238" s="141">
        <v>1</v>
      </c>
      <c r="AM238" s="50" t="s">
        <v>429</v>
      </c>
      <c r="AN238" s="50"/>
      <c r="AO238" s="50"/>
      <c r="AP238" s="49">
        <f t="shared" si="217"/>
        <v>966.27387894814763</v>
      </c>
      <c r="AQ238" s="49">
        <v>610.14</v>
      </c>
      <c r="AR238" s="49">
        <v>91.582171744425153</v>
      </c>
      <c r="AS238" s="49">
        <f t="shared" si="218"/>
        <v>211.92009586681638</v>
      </c>
      <c r="AT238" s="49">
        <f t="shared" si="219"/>
        <v>36.731611336906091</v>
      </c>
      <c r="AU238" s="49">
        <v>0</v>
      </c>
      <c r="AV238" s="49">
        <v>23.13161133690609</v>
      </c>
      <c r="AW238" s="49"/>
      <c r="AX238" s="49">
        <v>13.6</v>
      </c>
      <c r="AY238" s="49"/>
      <c r="AZ238" s="49">
        <f t="shared" si="220"/>
        <v>15.9</v>
      </c>
      <c r="BA238" s="49">
        <v>15.9</v>
      </c>
      <c r="BB238" s="49"/>
      <c r="BC238" s="49"/>
      <c r="BD238" s="38"/>
      <c r="BF238" s="11">
        <f t="shared" si="221"/>
        <v>966.27387894814763</v>
      </c>
      <c r="BG238" s="11">
        <f t="shared" si="222"/>
        <v>913.64226761124155</v>
      </c>
      <c r="BH238" s="11">
        <f t="shared" si="223"/>
        <v>1034.0855508382717</v>
      </c>
      <c r="BI238" s="11">
        <f t="shared" si="224"/>
        <v>991.94634195721358</v>
      </c>
      <c r="BJ238" s="236">
        <f t="shared" si="200"/>
        <v>1.0701785211910535</v>
      </c>
      <c r="BK238" s="236">
        <f t="shared" si="201"/>
        <v>1.0857053981868654</v>
      </c>
      <c r="BL238" s="220">
        <f>$BL$9*$BL$407</f>
        <v>705540</v>
      </c>
      <c r="BM238" s="221"/>
      <c r="BN238" s="221"/>
      <c r="BO238" s="221">
        <f t="shared" si="202"/>
        <v>705540</v>
      </c>
      <c r="BP238" s="221">
        <f t="shared" si="225"/>
        <v>1034085.5508382717</v>
      </c>
      <c r="BQ238" s="232">
        <f t="shared" si="203"/>
        <v>-328545.55083827174</v>
      </c>
    </row>
    <row r="239" spans="1:69" ht="62.4">
      <c r="A239" s="715"/>
      <c r="B239" s="22" t="s">
        <v>230</v>
      </c>
      <c r="C239" s="71" t="s">
        <v>614</v>
      </c>
      <c r="D239" s="208">
        <v>265</v>
      </c>
      <c r="E239" s="15" t="s">
        <v>13</v>
      </c>
      <c r="F239" s="124">
        <v>1</v>
      </c>
      <c r="G239" s="124"/>
      <c r="H239" s="124"/>
      <c r="I239" s="156">
        <v>0.5</v>
      </c>
      <c r="J239" s="124"/>
      <c r="K239" s="124"/>
      <c r="L239" s="124"/>
      <c r="M239" s="124"/>
      <c r="N239" s="124"/>
      <c r="O239" s="124"/>
      <c r="P239" s="124"/>
      <c r="Q239" s="124"/>
      <c r="R239" s="198">
        <f t="shared" si="193"/>
        <v>1</v>
      </c>
      <c r="S239" s="198">
        <f t="shared" si="194"/>
        <v>0</v>
      </c>
      <c r="T239" s="198">
        <f t="shared" si="195"/>
        <v>0</v>
      </c>
      <c r="U239" s="198">
        <f t="shared" si="196"/>
        <v>0.5</v>
      </c>
      <c r="V239" s="198">
        <f t="shared" si="197"/>
        <v>1.5</v>
      </c>
      <c r="W239" s="68">
        <v>1</v>
      </c>
      <c r="X239" s="68"/>
      <c r="Y239" s="141"/>
      <c r="Z239" s="141">
        <v>0.5</v>
      </c>
      <c r="AA239" s="141"/>
      <c r="AB239" s="141"/>
      <c r="AC239" s="49">
        <f t="shared" si="198"/>
        <v>0</v>
      </c>
      <c r="AD239" s="162">
        <v>1</v>
      </c>
      <c r="AE239" s="50"/>
      <c r="AF239" s="50"/>
      <c r="AG239" s="141"/>
      <c r="AH239" s="218">
        <f t="shared" si="199"/>
        <v>0</v>
      </c>
      <c r="AI239" s="68">
        <v>1</v>
      </c>
      <c r="AJ239" s="50"/>
      <c r="AK239" s="115"/>
      <c r="AL239" s="141"/>
      <c r="AM239" s="50" t="s">
        <v>429</v>
      </c>
      <c r="AN239" s="50"/>
      <c r="AO239" s="50"/>
      <c r="AP239" s="49">
        <f t="shared" si="217"/>
        <v>472.38506552961911</v>
      </c>
      <c r="AQ239" s="49">
        <v>322.82</v>
      </c>
      <c r="AR239" s="49"/>
      <c r="AS239" s="49">
        <f t="shared" si="218"/>
        <v>97.49163999999999</v>
      </c>
      <c r="AT239" s="49">
        <f t="shared" si="219"/>
        <v>39.773425529619104</v>
      </c>
      <c r="AU239" s="49">
        <v>0</v>
      </c>
      <c r="AV239" s="49">
        <v>25.073425529619108</v>
      </c>
      <c r="AW239" s="49"/>
      <c r="AX239" s="49">
        <v>14.7</v>
      </c>
      <c r="AY239" s="49"/>
      <c r="AZ239" s="49">
        <f t="shared" si="220"/>
        <v>12.3</v>
      </c>
      <c r="BA239" s="49">
        <v>12.3</v>
      </c>
      <c r="BB239" s="49"/>
      <c r="BC239" s="49"/>
      <c r="BD239" s="38"/>
      <c r="BF239" s="11">
        <f t="shared" si="221"/>
        <v>472.38506552961911</v>
      </c>
      <c r="BG239" s="11">
        <f t="shared" si="222"/>
        <v>420.31164000000001</v>
      </c>
      <c r="BH239" s="11">
        <f t="shared" si="223"/>
        <v>505.53635086122671</v>
      </c>
      <c r="BI239" s="11">
        <f t="shared" si="224"/>
        <v>456.33461646877441</v>
      </c>
      <c r="BJ239" s="236">
        <f t="shared" si="200"/>
        <v>1.0701785211910535</v>
      </c>
      <c r="BK239" s="236">
        <f t="shared" si="201"/>
        <v>1.0857053981868654</v>
      </c>
      <c r="BL239" s="220">
        <f>$BL$9*$BL$407</f>
        <v>705540</v>
      </c>
      <c r="BM239" s="221"/>
      <c r="BN239" s="221"/>
      <c r="BO239" s="221">
        <f t="shared" si="202"/>
        <v>705540</v>
      </c>
      <c r="BP239" s="221">
        <f t="shared" si="225"/>
        <v>505536.35086122673</v>
      </c>
      <c r="BQ239" s="232">
        <f t="shared" si="203"/>
        <v>200003.64913877327</v>
      </c>
    </row>
    <row r="240" spans="1:69" ht="93.6">
      <c r="A240" s="715"/>
      <c r="B240" s="22" t="s">
        <v>231</v>
      </c>
      <c r="C240" s="71" t="s">
        <v>627</v>
      </c>
      <c r="D240" s="119">
        <v>429</v>
      </c>
      <c r="E240" s="15" t="s">
        <v>13</v>
      </c>
      <c r="F240" s="124">
        <v>1</v>
      </c>
      <c r="G240" s="124"/>
      <c r="H240" s="124"/>
      <c r="I240" s="156">
        <v>0.5</v>
      </c>
      <c r="J240" s="124"/>
      <c r="K240" s="124"/>
      <c r="L240" s="124"/>
      <c r="M240" s="124"/>
      <c r="N240" s="124"/>
      <c r="O240" s="124"/>
      <c r="P240" s="124"/>
      <c r="Q240" s="124"/>
      <c r="R240" s="198">
        <f t="shared" si="193"/>
        <v>1</v>
      </c>
      <c r="S240" s="198">
        <f t="shared" si="194"/>
        <v>0</v>
      </c>
      <c r="T240" s="198">
        <f t="shared" si="195"/>
        <v>0</v>
      </c>
      <c r="U240" s="198">
        <f t="shared" si="196"/>
        <v>0.5</v>
      </c>
      <c r="V240" s="198">
        <f t="shared" si="197"/>
        <v>1.5</v>
      </c>
      <c r="W240" s="68">
        <v>1</v>
      </c>
      <c r="X240" s="68"/>
      <c r="Y240" s="141"/>
      <c r="Z240" s="141">
        <v>0.5</v>
      </c>
      <c r="AA240" s="141"/>
      <c r="AB240" s="141"/>
      <c r="AC240" s="49">
        <f t="shared" si="198"/>
        <v>0</v>
      </c>
      <c r="AD240" s="162">
        <v>1</v>
      </c>
      <c r="AE240" s="50"/>
      <c r="AF240" s="50"/>
      <c r="AG240" s="141">
        <v>0.5</v>
      </c>
      <c r="AH240" s="218">
        <f t="shared" si="199"/>
        <v>0</v>
      </c>
      <c r="AI240" s="68">
        <v>1</v>
      </c>
      <c r="AJ240" s="50"/>
      <c r="AK240" s="115"/>
      <c r="AL240" s="141">
        <v>1</v>
      </c>
      <c r="AM240" s="50" t="s">
        <v>429</v>
      </c>
      <c r="AN240" s="50"/>
      <c r="AO240" s="50"/>
      <c r="AP240" s="49">
        <f t="shared" si="217"/>
        <v>974.51662487434828</v>
      </c>
      <c r="AQ240" s="49">
        <v>600.16999999999996</v>
      </c>
      <c r="AR240" s="49">
        <v>86.688704332988166</v>
      </c>
      <c r="AS240" s="49">
        <f t="shared" si="218"/>
        <v>207.43132870856243</v>
      </c>
      <c r="AT240" s="49">
        <f t="shared" si="219"/>
        <v>64.226591832797638</v>
      </c>
      <c r="AU240" s="49">
        <v>6.7954545454545459</v>
      </c>
      <c r="AV240" s="49">
        <v>44.031137287343093</v>
      </c>
      <c r="AW240" s="49"/>
      <c r="AX240" s="49">
        <v>13.4</v>
      </c>
      <c r="AY240" s="49"/>
      <c r="AZ240" s="49">
        <f t="shared" si="220"/>
        <v>16</v>
      </c>
      <c r="BA240" s="49">
        <v>16</v>
      </c>
      <c r="BB240" s="49"/>
      <c r="BC240" s="49"/>
      <c r="BD240" s="38"/>
      <c r="BF240" s="11">
        <f t="shared" si="221"/>
        <v>974.51662487434828</v>
      </c>
      <c r="BG240" s="11">
        <f t="shared" si="222"/>
        <v>894.2900330415506</v>
      </c>
      <c r="BH240" s="11">
        <f t="shared" si="223"/>
        <v>1042.9067604841266</v>
      </c>
      <c r="BI240" s="11">
        <f t="shared" si="224"/>
        <v>970.9355164179218</v>
      </c>
      <c r="BJ240" s="236">
        <f t="shared" si="200"/>
        <v>1.0701785211910535</v>
      </c>
      <c r="BK240" s="236">
        <f t="shared" si="201"/>
        <v>1.0857053981868654</v>
      </c>
      <c r="BL240" s="220">
        <f>$BL$9*$BL$407</f>
        <v>705540</v>
      </c>
      <c r="BM240" s="221"/>
      <c r="BN240" s="221"/>
      <c r="BO240" s="221">
        <f t="shared" si="202"/>
        <v>705540</v>
      </c>
      <c r="BP240" s="221">
        <f t="shared" si="225"/>
        <v>1042906.7604841266</v>
      </c>
      <c r="BQ240" s="232">
        <f t="shared" si="203"/>
        <v>-337366.76048412663</v>
      </c>
    </row>
    <row r="241" spans="1:69" ht="62.4">
      <c r="A241" s="715"/>
      <c r="B241" s="22" t="s">
        <v>232</v>
      </c>
      <c r="C241" s="71" t="s">
        <v>615</v>
      </c>
      <c r="D241" s="119">
        <v>603</v>
      </c>
      <c r="E241" s="15" t="s">
        <v>15</v>
      </c>
      <c r="F241" s="124">
        <v>1</v>
      </c>
      <c r="G241" s="124"/>
      <c r="H241" s="124"/>
      <c r="I241" s="156">
        <v>0.5</v>
      </c>
      <c r="J241" s="124"/>
      <c r="K241" s="124"/>
      <c r="L241" s="124"/>
      <c r="M241" s="124"/>
      <c r="N241" s="124"/>
      <c r="O241" s="124"/>
      <c r="P241" s="124"/>
      <c r="Q241" s="124"/>
      <c r="R241" s="198">
        <f t="shared" si="193"/>
        <v>1</v>
      </c>
      <c r="S241" s="198">
        <f t="shared" si="194"/>
        <v>0</v>
      </c>
      <c r="T241" s="198">
        <f t="shared" si="195"/>
        <v>0</v>
      </c>
      <c r="U241" s="198">
        <f t="shared" si="196"/>
        <v>0.5</v>
      </c>
      <c r="V241" s="198">
        <f t="shared" si="197"/>
        <v>1.5</v>
      </c>
      <c r="W241" s="68">
        <v>1</v>
      </c>
      <c r="X241" s="68"/>
      <c r="Y241" s="141"/>
      <c r="Z241" s="141">
        <v>0.5</v>
      </c>
      <c r="AA241" s="141"/>
      <c r="AB241" s="141"/>
      <c r="AC241" s="49">
        <f t="shared" si="198"/>
        <v>0</v>
      </c>
      <c r="AD241" s="162">
        <v>1</v>
      </c>
      <c r="AE241" s="50"/>
      <c r="AF241" s="50"/>
      <c r="AG241" s="141"/>
      <c r="AH241" s="218">
        <f t="shared" si="199"/>
        <v>0</v>
      </c>
      <c r="AI241" s="68">
        <v>1</v>
      </c>
      <c r="AJ241" s="50"/>
      <c r="AK241" s="115"/>
      <c r="AL241" s="141"/>
      <c r="AM241" s="50" t="s">
        <v>429</v>
      </c>
      <c r="AN241" s="50"/>
      <c r="AO241" s="50"/>
      <c r="AP241" s="49">
        <f t="shared" si="217"/>
        <v>483.92964954311668</v>
      </c>
      <c r="AQ241" s="49">
        <v>323.92</v>
      </c>
      <c r="AR241" s="49"/>
      <c r="AS241" s="49">
        <f t="shared" si="218"/>
        <v>97.823840000000004</v>
      </c>
      <c r="AT241" s="49">
        <f t="shared" si="219"/>
        <v>56.985809543116673</v>
      </c>
      <c r="AU241" s="49">
        <v>6.7954545454545459</v>
      </c>
      <c r="AV241" s="49">
        <v>32.490354997662124</v>
      </c>
      <c r="AW241" s="49"/>
      <c r="AX241" s="49">
        <v>17.7</v>
      </c>
      <c r="AY241" s="49"/>
      <c r="AZ241" s="49">
        <f t="shared" si="220"/>
        <v>5.2</v>
      </c>
      <c r="BA241" s="49">
        <v>5.2</v>
      </c>
      <c r="BB241" s="49"/>
      <c r="BC241" s="49"/>
      <c r="BD241" s="38"/>
      <c r="BF241" s="11">
        <f t="shared" si="221"/>
        <v>483.92964954311668</v>
      </c>
      <c r="BG241" s="11">
        <f t="shared" si="222"/>
        <v>421.74384000000003</v>
      </c>
      <c r="BH241" s="11">
        <f t="shared" si="223"/>
        <v>517.89111670855743</v>
      </c>
      <c r="BI241" s="11">
        <f t="shared" si="224"/>
        <v>457.88956374005772</v>
      </c>
      <c r="BJ241" s="236">
        <f t="shared" si="200"/>
        <v>1.0701785211910535</v>
      </c>
      <c r="BK241" s="236">
        <f t="shared" si="201"/>
        <v>1.0857053981868654</v>
      </c>
      <c r="BL241" s="220">
        <f>$BL$9*$BL$407</f>
        <v>705540</v>
      </c>
      <c r="BM241" s="221"/>
      <c r="BN241" s="221"/>
      <c r="BO241" s="221">
        <f t="shared" si="202"/>
        <v>705540</v>
      </c>
      <c r="BP241" s="221">
        <f t="shared" si="225"/>
        <v>517891.11670855741</v>
      </c>
      <c r="BQ241" s="232">
        <f t="shared" si="203"/>
        <v>187648.88329144259</v>
      </c>
    </row>
    <row r="242" spans="1:69" ht="31.2">
      <c r="A242" s="715"/>
      <c r="B242" s="22" t="s">
        <v>233</v>
      </c>
      <c r="C242" s="71" t="s">
        <v>628</v>
      </c>
      <c r="D242" s="119">
        <v>508</v>
      </c>
      <c r="E242" s="15" t="s">
        <v>15</v>
      </c>
      <c r="F242" s="124">
        <v>1</v>
      </c>
      <c r="G242" s="124"/>
      <c r="H242" s="124"/>
      <c r="I242" s="156">
        <v>0.5</v>
      </c>
      <c r="J242" s="124"/>
      <c r="K242" s="124"/>
      <c r="L242" s="124"/>
      <c r="M242" s="124"/>
      <c r="N242" s="124"/>
      <c r="O242" s="124"/>
      <c r="P242" s="124"/>
      <c r="Q242" s="124"/>
      <c r="R242" s="198">
        <f t="shared" si="193"/>
        <v>1</v>
      </c>
      <c r="S242" s="198">
        <f t="shared" si="194"/>
        <v>0</v>
      </c>
      <c r="T242" s="198">
        <f t="shared" si="195"/>
        <v>0</v>
      </c>
      <c r="U242" s="198">
        <f t="shared" si="196"/>
        <v>0.5</v>
      </c>
      <c r="V242" s="198">
        <f t="shared" si="197"/>
        <v>1.5</v>
      </c>
      <c r="W242" s="68">
        <v>1</v>
      </c>
      <c r="X242" s="68"/>
      <c r="Y242" s="141"/>
      <c r="Z242" s="141">
        <v>0.5</v>
      </c>
      <c r="AA242" s="141"/>
      <c r="AB242" s="141"/>
      <c r="AC242" s="49">
        <f t="shared" si="198"/>
        <v>0</v>
      </c>
      <c r="AD242" s="162">
        <v>1</v>
      </c>
      <c r="AE242" s="50"/>
      <c r="AF242" s="50"/>
      <c r="AG242" s="141">
        <v>0.5</v>
      </c>
      <c r="AH242" s="218">
        <f t="shared" si="199"/>
        <v>0</v>
      </c>
      <c r="AI242" s="68">
        <v>1</v>
      </c>
      <c r="AJ242" s="50"/>
      <c r="AK242" s="115"/>
      <c r="AL242" s="141">
        <v>1</v>
      </c>
      <c r="AM242" s="50" t="s">
        <v>429</v>
      </c>
      <c r="AN242" s="50"/>
      <c r="AO242" s="50"/>
      <c r="AP242" s="49">
        <f t="shared" si="217"/>
        <v>656.59072470754847</v>
      </c>
      <c r="AQ242" s="49">
        <v>350.91</v>
      </c>
      <c r="AR242" s="49">
        <v>95.267757959368211</v>
      </c>
      <c r="AS242" s="49">
        <f t="shared" si="218"/>
        <v>134.7456829037292</v>
      </c>
      <c r="AT242" s="49">
        <f t="shared" si="219"/>
        <v>66.067283844451055</v>
      </c>
      <c r="AU242" s="49">
        <v>6.7954545454545459</v>
      </c>
      <c r="AV242" s="49">
        <v>44.771829298996515</v>
      </c>
      <c r="AW242" s="49"/>
      <c r="AX242" s="49">
        <v>14.5</v>
      </c>
      <c r="AY242" s="49"/>
      <c r="AZ242" s="49">
        <f t="shared" si="220"/>
        <v>9.6</v>
      </c>
      <c r="BA242" s="49">
        <v>9.6</v>
      </c>
      <c r="BB242" s="49"/>
      <c r="BC242" s="49"/>
      <c r="BD242" s="38"/>
      <c r="BF242" s="11">
        <f t="shared" si="221"/>
        <v>656.59072470754847</v>
      </c>
      <c r="BG242" s="11">
        <f t="shared" si="222"/>
        <v>580.92344086309743</v>
      </c>
      <c r="BH242" s="11">
        <f t="shared" si="223"/>
        <v>702.66929079528632</v>
      </c>
      <c r="BI242" s="11">
        <f t="shared" si="224"/>
        <v>630.71171567835313</v>
      </c>
      <c r="BJ242" s="236">
        <f t="shared" si="200"/>
        <v>1.0701785211910535</v>
      </c>
      <c r="BK242" s="236">
        <f t="shared" si="201"/>
        <v>1.0857053981868654</v>
      </c>
      <c r="BL242" s="220">
        <f>$BL$9*$BL$407</f>
        <v>705540</v>
      </c>
      <c r="BM242" s="221"/>
      <c r="BN242" s="221"/>
      <c r="BO242" s="221">
        <f t="shared" si="202"/>
        <v>705540</v>
      </c>
      <c r="BP242" s="221">
        <f t="shared" si="225"/>
        <v>702669.2907952863</v>
      </c>
      <c r="BQ242" s="232">
        <f t="shared" si="203"/>
        <v>2870.7092047136975</v>
      </c>
    </row>
    <row r="243" spans="1:69" s="14" customFormat="1">
      <c r="A243" s="3">
        <v>27</v>
      </c>
      <c r="B243" s="12" t="s">
        <v>10</v>
      </c>
      <c r="C243" s="12"/>
      <c r="D243" s="3"/>
      <c r="E243" s="12"/>
      <c r="F243" s="12">
        <f>SUM(F216:F242)</f>
        <v>25</v>
      </c>
      <c r="G243" s="12">
        <f t="shared" ref="G243:BC243" si="227">SUM(G216:G242)</f>
        <v>0</v>
      </c>
      <c r="H243" s="12">
        <f t="shared" si="227"/>
        <v>0</v>
      </c>
      <c r="I243" s="12">
        <f t="shared" si="227"/>
        <v>12.5</v>
      </c>
      <c r="J243" s="12">
        <f t="shared" si="227"/>
        <v>2</v>
      </c>
      <c r="K243" s="12">
        <f t="shared" si="227"/>
        <v>2</v>
      </c>
      <c r="L243" s="12">
        <f t="shared" si="227"/>
        <v>0</v>
      </c>
      <c r="M243" s="12">
        <f t="shared" si="227"/>
        <v>2</v>
      </c>
      <c r="N243" s="12">
        <f t="shared" si="227"/>
        <v>0</v>
      </c>
      <c r="O243" s="12">
        <f t="shared" si="227"/>
        <v>0</v>
      </c>
      <c r="P243" s="12">
        <f t="shared" si="227"/>
        <v>0</v>
      </c>
      <c r="Q243" s="12">
        <f t="shared" si="227"/>
        <v>0</v>
      </c>
      <c r="R243" s="12">
        <f t="shared" si="227"/>
        <v>27</v>
      </c>
      <c r="S243" s="12">
        <f t="shared" si="227"/>
        <v>2</v>
      </c>
      <c r="T243" s="12">
        <f t="shared" si="227"/>
        <v>0</v>
      </c>
      <c r="U243" s="12">
        <f t="shared" si="227"/>
        <v>14.5</v>
      </c>
      <c r="V243" s="12">
        <f t="shared" si="227"/>
        <v>43.5</v>
      </c>
      <c r="W243" s="12">
        <f t="shared" si="227"/>
        <v>29</v>
      </c>
      <c r="X243" s="12">
        <f t="shared" si="227"/>
        <v>1</v>
      </c>
      <c r="Y243" s="12">
        <f t="shared" si="227"/>
        <v>0</v>
      </c>
      <c r="Z243" s="12">
        <f t="shared" si="227"/>
        <v>13</v>
      </c>
      <c r="AA243" s="12">
        <f t="shared" si="227"/>
        <v>0</v>
      </c>
      <c r="AB243" s="12">
        <f t="shared" si="227"/>
        <v>0</v>
      </c>
      <c r="AC243" s="204">
        <f t="shared" si="198"/>
        <v>-1</v>
      </c>
      <c r="AD243" s="12">
        <f t="shared" si="227"/>
        <v>27.25</v>
      </c>
      <c r="AE243" s="12">
        <f t="shared" si="227"/>
        <v>1</v>
      </c>
      <c r="AF243" s="12">
        <f t="shared" si="227"/>
        <v>0</v>
      </c>
      <c r="AG243" s="12">
        <f t="shared" si="227"/>
        <v>8</v>
      </c>
      <c r="AH243" s="204">
        <f t="shared" si="199"/>
        <v>0.75</v>
      </c>
      <c r="AI243" s="12">
        <f t="shared" si="227"/>
        <v>27</v>
      </c>
      <c r="AJ243" s="12">
        <f t="shared" si="227"/>
        <v>1</v>
      </c>
      <c r="AK243" s="12">
        <f t="shared" si="227"/>
        <v>0</v>
      </c>
      <c r="AL243" s="12">
        <f t="shared" si="227"/>
        <v>14</v>
      </c>
      <c r="AM243" s="12">
        <f t="shared" si="227"/>
        <v>0</v>
      </c>
      <c r="AN243" s="12">
        <f t="shared" si="227"/>
        <v>0</v>
      </c>
      <c r="AO243" s="12">
        <f t="shared" si="227"/>
        <v>0</v>
      </c>
      <c r="AP243" s="12">
        <f t="shared" si="227"/>
        <v>18787.332769137691</v>
      </c>
      <c r="AQ243" s="12">
        <f t="shared" si="227"/>
        <v>11164.97</v>
      </c>
      <c r="AR243" s="12">
        <f t="shared" si="227"/>
        <v>1325.0869676374932</v>
      </c>
      <c r="AS243" s="12">
        <f t="shared" si="227"/>
        <v>3771.9972042265226</v>
      </c>
      <c r="AT243" s="12">
        <f t="shared" si="227"/>
        <v>2252.128597273676</v>
      </c>
      <c r="AU243" s="12">
        <f t="shared" si="227"/>
        <v>149.49999999999997</v>
      </c>
      <c r="AV243" s="12">
        <f t="shared" si="227"/>
        <v>1111.6585972736752</v>
      </c>
      <c r="AW243" s="12">
        <f t="shared" si="227"/>
        <v>485.3</v>
      </c>
      <c r="AX243" s="12">
        <f t="shared" si="227"/>
        <v>505.67</v>
      </c>
      <c r="AY243" s="12">
        <f t="shared" si="227"/>
        <v>0</v>
      </c>
      <c r="AZ243" s="12">
        <f t="shared" si="227"/>
        <v>273.15000000000003</v>
      </c>
      <c r="BA243" s="12">
        <f t="shared" si="227"/>
        <v>260.95000000000005</v>
      </c>
      <c r="BB243" s="12">
        <f t="shared" si="227"/>
        <v>0</v>
      </c>
      <c r="BC243" s="12">
        <f t="shared" si="227"/>
        <v>12.2</v>
      </c>
      <c r="BD243" s="42"/>
      <c r="BF243" s="13">
        <f>SUM(BF216:BF242)</f>
        <v>18787.332769137691</v>
      </c>
      <c r="BG243" s="13">
        <f>SUM(BG216:BG242)</f>
        <v>16262.054171864018</v>
      </c>
      <c r="BH243" s="13">
        <f>'[1]Мценская ЦРБ'!$K$90</f>
        <v>20105.799999999996</v>
      </c>
      <c r="BI243" s="13">
        <f>'[1]Мценская ЦРБ'!$K$11</f>
        <v>17655.8</v>
      </c>
      <c r="BJ243" s="236">
        <f t="shared" si="200"/>
        <v>1.0701785211910535</v>
      </c>
      <c r="BK243" s="236">
        <f t="shared" si="201"/>
        <v>1.0857053981868654</v>
      </c>
      <c r="BL243" s="28">
        <f t="shared" ref="BL243:BQ243" si="228">SUM(BL216:BL242)</f>
        <v>17403320</v>
      </c>
      <c r="BM243" s="28">
        <f t="shared" si="228"/>
        <v>2049190</v>
      </c>
      <c r="BN243" s="28">
        <f t="shared" si="228"/>
        <v>0</v>
      </c>
      <c r="BO243" s="28">
        <f t="shared" si="228"/>
        <v>19452510</v>
      </c>
      <c r="BP243" s="28">
        <f t="shared" si="228"/>
        <v>20105800</v>
      </c>
      <c r="BQ243" s="233">
        <f t="shared" si="228"/>
        <v>-653289.99999999709</v>
      </c>
    </row>
    <row r="244" spans="1:69" ht="78">
      <c r="A244" s="704" t="s">
        <v>234</v>
      </c>
      <c r="B244" s="113" t="s">
        <v>235</v>
      </c>
      <c r="C244" s="77" t="s">
        <v>752</v>
      </c>
      <c r="D244" s="209">
        <v>297</v>
      </c>
      <c r="E244" s="63" t="s">
        <v>15</v>
      </c>
      <c r="F244" s="124">
        <v>1</v>
      </c>
      <c r="G244" s="124"/>
      <c r="H244" s="124"/>
      <c r="I244" s="156">
        <v>0.5</v>
      </c>
      <c r="J244" s="164"/>
      <c r="K244" s="164"/>
      <c r="L244" s="164"/>
      <c r="M244" s="164"/>
      <c r="N244" s="164"/>
      <c r="O244" s="164"/>
      <c r="P244" s="164"/>
      <c r="Q244" s="164"/>
      <c r="R244" s="198">
        <f t="shared" si="193"/>
        <v>1</v>
      </c>
      <c r="S244" s="198">
        <f t="shared" si="194"/>
        <v>0</v>
      </c>
      <c r="T244" s="198">
        <f t="shared" si="195"/>
        <v>0</v>
      </c>
      <c r="U244" s="198">
        <f t="shared" si="196"/>
        <v>0.5</v>
      </c>
      <c r="V244" s="198">
        <f t="shared" si="197"/>
        <v>1.5</v>
      </c>
      <c r="W244" s="53">
        <v>1</v>
      </c>
      <c r="X244" s="53"/>
      <c r="Y244" s="53"/>
      <c r="Z244" s="135">
        <v>0.25</v>
      </c>
      <c r="AA244" s="49"/>
      <c r="AB244" s="49"/>
      <c r="AC244" s="49">
        <f t="shared" si="198"/>
        <v>0</v>
      </c>
      <c r="AD244" s="51">
        <v>0.5</v>
      </c>
      <c r="AE244" s="50"/>
      <c r="AF244" s="50"/>
      <c r="AG244" s="84">
        <v>0.25</v>
      </c>
      <c r="AH244" s="204">
        <f t="shared" si="199"/>
        <v>0.5</v>
      </c>
      <c r="AI244" s="115">
        <v>1</v>
      </c>
      <c r="AJ244" s="115"/>
      <c r="AK244" s="115"/>
      <c r="AL244" s="115"/>
      <c r="AM244" s="50" t="s">
        <v>430</v>
      </c>
      <c r="AN244" s="50"/>
      <c r="AO244" s="50"/>
      <c r="AP244" s="49">
        <f>AQ244+AR244+AS244+AT244+AY244+AZ244</f>
        <v>349.64185999999995</v>
      </c>
      <c r="AQ244" s="49">
        <v>137.19999999999999</v>
      </c>
      <c r="AR244" s="49"/>
      <c r="AS244" s="49">
        <v>41.5</v>
      </c>
      <c r="AT244" s="49">
        <f>AU244+AV244+AW244+AX244</f>
        <v>159.94185999999999</v>
      </c>
      <c r="AU244" s="49">
        <v>5.8</v>
      </c>
      <c r="AV244" s="49">
        <f>63541.86/1000</f>
        <v>63.54186</v>
      </c>
      <c r="AW244" s="49">
        <v>87.6</v>
      </c>
      <c r="AX244" s="49">
        <v>3</v>
      </c>
      <c r="AY244" s="49">
        <v>0</v>
      </c>
      <c r="AZ244" s="49">
        <f>BA244+BB244+BC244</f>
        <v>11</v>
      </c>
      <c r="BA244" s="49">
        <v>5.5</v>
      </c>
      <c r="BB244" s="49">
        <v>0</v>
      </c>
      <c r="BC244" s="49">
        <v>5.5</v>
      </c>
      <c r="BD244" s="38"/>
      <c r="BF244" s="11">
        <f t="shared" ref="BF244:BF250" si="229">AP244</f>
        <v>349.64185999999995</v>
      </c>
      <c r="BG244" s="11">
        <f t="shared" ref="BG244:BG250" si="230">AQ244+AR244+AS244</f>
        <v>178.7</v>
      </c>
      <c r="BH244" s="11">
        <f t="shared" ref="BH244:BH250" si="231">$BH$251*(BF244/$BF$251)</f>
        <v>589.85399232645136</v>
      </c>
      <c r="BI244" s="11">
        <f t="shared" ref="BI244:BI250" si="232">$BI$251*(BG244/$BG$251)</f>
        <v>319.93704694598688</v>
      </c>
      <c r="BJ244" s="236">
        <f t="shared" si="200"/>
        <v>1.6870233796561185</v>
      </c>
      <c r="BK244" s="236">
        <f t="shared" si="201"/>
        <v>1.7903584048460375</v>
      </c>
      <c r="BL244" s="225">
        <f>$BL$9*$BL$406</f>
        <v>587950</v>
      </c>
      <c r="BM244" s="221"/>
      <c r="BN244" s="221"/>
      <c r="BO244" s="221">
        <f t="shared" si="202"/>
        <v>587950</v>
      </c>
      <c r="BP244" s="221">
        <f t="shared" ref="BP244:BP250" si="233">BH244*1000</f>
        <v>589853.99232645135</v>
      </c>
      <c r="BQ244" s="232">
        <f t="shared" si="203"/>
        <v>-1903.9923264513491</v>
      </c>
    </row>
    <row r="245" spans="1:69" ht="78">
      <c r="A245" s="704"/>
      <c r="B245" s="113" t="s">
        <v>236</v>
      </c>
      <c r="C245" s="77" t="s">
        <v>753</v>
      </c>
      <c r="D245" s="209">
        <v>282</v>
      </c>
      <c r="E245" s="63" t="s">
        <v>15</v>
      </c>
      <c r="F245" s="124">
        <v>1</v>
      </c>
      <c r="G245" s="124"/>
      <c r="H245" s="124"/>
      <c r="I245" s="156">
        <v>0.5</v>
      </c>
      <c r="J245" s="164"/>
      <c r="K245" s="164"/>
      <c r="L245" s="164"/>
      <c r="M245" s="164"/>
      <c r="N245" s="164"/>
      <c r="O245" s="164"/>
      <c r="P245" s="164"/>
      <c r="Q245" s="164"/>
      <c r="R245" s="198">
        <f t="shared" si="193"/>
        <v>1</v>
      </c>
      <c r="S245" s="198">
        <f t="shared" si="194"/>
        <v>0</v>
      </c>
      <c r="T245" s="198">
        <f t="shared" si="195"/>
        <v>0</v>
      </c>
      <c r="U245" s="198">
        <f t="shared" si="196"/>
        <v>0.5</v>
      </c>
      <c r="V245" s="198">
        <f t="shared" si="197"/>
        <v>1.5</v>
      </c>
      <c r="W245" s="53">
        <v>1</v>
      </c>
      <c r="X245" s="53"/>
      <c r="Y245" s="53"/>
      <c r="Z245" s="135">
        <v>0.25</v>
      </c>
      <c r="AA245" s="49"/>
      <c r="AB245" s="49"/>
      <c r="AC245" s="49">
        <f t="shared" si="198"/>
        <v>0</v>
      </c>
      <c r="AD245" s="51">
        <v>0.5</v>
      </c>
      <c r="AE245" s="50"/>
      <c r="AF245" s="50"/>
      <c r="AG245" s="84">
        <v>0.25</v>
      </c>
      <c r="AH245" s="204">
        <f t="shared" si="199"/>
        <v>0.5</v>
      </c>
      <c r="AI245" s="115">
        <v>1</v>
      </c>
      <c r="AJ245" s="115"/>
      <c r="AK245" s="115"/>
      <c r="AL245" s="115"/>
      <c r="AM245" s="50" t="s">
        <v>429</v>
      </c>
      <c r="AN245" s="50"/>
      <c r="AO245" s="50"/>
      <c r="AP245" s="49">
        <f t="shared" ref="AP245:AP250" si="234">AQ245+AR245+AS245+AT245+AY245+AZ245</f>
        <v>515.94452000000001</v>
      </c>
      <c r="AQ245" s="49">
        <v>315.2</v>
      </c>
      <c r="AR245" s="49"/>
      <c r="AS245" s="49">
        <v>95.2</v>
      </c>
      <c r="AT245" s="49">
        <f t="shared" ref="AT245:AT250" si="235">AU245+AV245+AW245+AX245</f>
        <v>95.244520000000009</v>
      </c>
      <c r="AU245" s="49">
        <v>5.9</v>
      </c>
      <c r="AV245" s="49">
        <f>85544.52/1000</f>
        <v>85.544520000000006</v>
      </c>
      <c r="AW245" s="49">
        <v>0</v>
      </c>
      <c r="AX245" s="49">
        <v>3.8</v>
      </c>
      <c r="AY245" s="49">
        <v>0</v>
      </c>
      <c r="AZ245" s="49">
        <f t="shared" ref="AZ245:AZ250" si="236">BA245+BB245+BC245</f>
        <v>10.3</v>
      </c>
      <c r="BA245" s="49">
        <v>5.3</v>
      </c>
      <c r="BB245" s="49">
        <v>0</v>
      </c>
      <c r="BC245" s="49">
        <v>5</v>
      </c>
      <c r="BD245" s="38"/>
      <c r="BF245" s="11">
        <f t="shared" si="229"/>
        <v>515.94452000000001</v>
      </c>
      <c r="BG245" s="11">
        <f t="shared" si="230"/>
        <v>410.4</v>
      </c>
      <c r="BH245" s="11">
        <f t="shared" si="231"/>
        <v>870.41046784545392</v>
      </c>
      <c r="BI245" s="11">
        <f t="shared" si="232"/>
        <v>734.76308934881365</v>
      </c>
      <c r="BJ245" s="236">
        <f t="shared" si="200"/>
        <v>1.6870233796561187</v>
      </c>
      <c r="BK245" s="236">
        <f t="shared" si="201"/>
        <v>1.7903584048460373</v>
      </c>
      <c r="BL245" s="225">
        <f>$BL$9*$BL$406</f>
        <v>587950</v>
      </c>
      <c r="BM245" s="221"/>
      <c r="BN245" s="221"/>
      <c r="BO245" s="221">
        <f t="shared" si="202"/>
        <v>587950</v>
      </c>
      <c r="BP245" s="221">
        <f t="shared" si="233"/>
        <v>870410.46784545388</v>
      </c>
      <c r="BQ245" s="232">
        <f t="shared" si="203"/>
        <v>-282460.46784545388</v>
      </c>
    </row>
    <row r="246" spans="1:69" ht="109.2">
      <c r="A246" s="704"/>
      <c r="B246" s="113" t="s">
        <v>363</v>
      </c>
      <c r="C246" s="71" t="s">
        <v>754</v>
      </c>
      <c r="D246" s="67">
        <v>520</v>
      </c>
      <c r="E246" s="63" t="s">
        <v>15</v>
      </c>
      <c r="F246" s="124">
        <v>1</v>
      </c>
      <c r="G246" s="124"/>
      <c r="H246" s="124"/>
      <c r="I246" s="156">
        <v>0.5</v>
      </c>
      <c r="J246" s="164"/>
      <c r="K246" s="164"/>
      <c r="L246" s="164"/>
      <c r="M246" s="164"/>
      <c r="N246" s="164"/>
      <c r="O246" s="164"/>
      <c r="P246" s="164"/>
      <c r="Q246" s="164"/>
      <c r="R246" s="198">
        <f t="shared" si="193"/>
        <v>1</v>
      </c>
      <c r="S246" s="198">
        <f t="shared" si="194"/>
        <v>0</v>
      </c>
      <c r="T246" s="198">
        <f t="shared" si="195"/>
        <v>0</v>
      </c>
      <c r="U246" s="198">
        <f t="shared" si="196"/>
        <v>0.5</v>
      </c>
      <c r="V246" s="198">
        <f t="shared" si="197"/>
        <v>1.5</v>
      </c>
      <c r="W246" s="53">
        <v>1</v>
      </c>
      <c r="X246" s="53"/>
      <c r="Y246" s="53"/>
      <c r="Z246" s="135">
        <v>0.75</v>
      </c>
      <c r="AA246" s="49"/>
      <c r="AB246" s="49"/>
      <c r="AC246" s="49">
        <f t="shared" si="198"/>
        <v>0</v>
      </c>
      <c r="AD246" s="51">
        <v>1</v>
      </c>
      <c r="AE246" s="50"/>
      <c r="AF246" s="50"/>
      <c r="AG246" s="84">
        <v>0.75</v>
      </c>
      <c r="AH246" s="218">
        <f t="shared" si="199"/>
        <v>0</v>
      </c>
      <c r="AI246" s="115">
        <v>1</v>
      </c>
      <c r="AJ246" s="115"/>
      <c r="AK246" s="115"/>
      <c r="AL246" s="115">
        <v>1</v>
      </c>
      <c r="AM246" s="50" t="s">
        <v>429</v>
      </c>
      <c r="AN246" s="50"/>
      <c r="AO246" s="50"/>
      <c r="AP246" s="49">
        <f t="shared" si="234"/>
        <v>254.12884</v>
      </c>
      <c r="AQ246" s="49">
        <v>106.7</v>
      </c>
      <c r="AR246" s="49">
        <v>22.9</v>
      </c>
      <c r="AS246" s="49">
        <v>39.200000000000003</v>
      </c>
      <c r="AT246" s="49">
        <f t="shared" si="235"/>
        <v>70.628839999999997</v>
      </c>
      <c r="AU246" s="49">
        <v>5.8</v>
      </c>
      <c r="AV246" s="49">
        <f>62828.84/1000</f>
        <v>62.82884</v>
      </c>
      <c r="AW246" s="49">
        <v>0</v>
      </c>
      <c r="AX246" s="49">
        <v>2</v>
      </c>
      <c r="AY246" s="49">
        <v>0</v>
      </c>
      <c r="AZ246" s="49">
        <f t="shared" si="236"/>
        <v>14.7</v>
      </c>
      <c r="BA246" s="49">
        <v>9.1999999999999993</v>
      </c>
      <c r="BB246" s="49">
        <v>0</v>
      </c>
      <c r="BC246" s="49">
        <v>5.5</v>
      </c>
      <c r="BD246" s="38"/>
      <c r="BF246" s="11">
        <f t="shared" si="229"/>
        <v>254.12884</v>
      </c>
      <c r="BG246" s="11">
        <f t="shared" si="230"/>
        <v>168.8</v>
      </c>
      <c r="BH246" s="11">
        <f t="shared" si="231"/>
        <v>428.72129452488906</v>
      </c>
      <c r="BI246" s="11">
        <f t="shared" si="232"/>
        <v>302.21249873801111</v>
      </c>
      <c r="BJ246" s="236">
        <f t="shared" si="200"/>
        <v>1.6870233796561187</v>
      </c>
      <c r="BK246" s="236">
        <f t="shared" si="201"/>
        <v>1.7903584048460373</v>
      </c>
      <c r="BL246" s="220">
        <f>$BL$9*$BL$407</f>
        <v>705540</v>
      </c>
      <c r="BM246" s="221"/>
      <c r="BN246" s="221"/>
      <c r="BO246" s="221">
        <f t="shared" si="202"/>
        <v>705540</v>
      </c>
      <c r="BP246" s="221">
        <f t="shared" si="233"/>
        <v>428721.29452488903</v>
      </c>
      <c r="BQ246" s="232">
        <f t="shared" si="203"/>
        <v>276818.70547511097</v>
      </c>
    </row>
    <row r="247" spans="1:69" ht="78">
      <c r="A247" s="704"/>
      <c r="B247" s="113" t="s">
        <v>237</v>
      </c>
      <c r="C247" s="77" t="s">
        <v>755</v>
      </c>
      <c r="D247" s="209">
        <v>188</v>
      </c>
      <c r="E247" s="63" t="s">
        <v>15</v>
      </c>
      <c r="F247" s="124">
        <v>1</v>
      </c>
      <c r="G247" s="124"/>
      <c r="H247" s="124"/>
      <c r="I247" s="156">
        <v>0.5</v>
      </c>
      <c r="J247" s="164"/>
      <c r="K247" s="164"/>
      <c r="L247" s="164"/>
      <c r="M247" s="164"/>
      <c r="N247" s="164"/>
      <c r="O247" s="164"/>
      <c r="P247" s="164"/>
      <c r="Q247" s="164"/>
      <c r="R247" s="198">
        <f t="shared" si="193"/>
        <v>1</v>
      </c>
      <c r="S247" s="198">
        <f t="shared" si="194"/>
        <v>0</v>
      </c>
      <c r="T247" s="198">
        <f t="shared" si="195"/>
        <v>0</v>
      </c>
      <c r="U247" s="198">
        <f t="shared" si="196"/>
        <v>0.5</v>
      </c>
      <c r="V247" s="198">
        <f t="shared" si="197"/>
        <v>1.5</v>
      </c>
      <c r="W247" s="53">
        <v>1</v>
      </c>
      <c r="X247" s="53"/>
      <c r="Y247" s="53"/>
      <c r="Z247" s="135">
        <v>0.25</v>
      </c>
      <c r="AA247" s="49"/>
      <c r="AB247" s="49"/>
      <c r="AC247" s="49">
        <f t="shared" si="198"/>
        <v>0</v>
      </c>
      <c r="AD247" s="51">
        <v>1</v>
      </c>
      <c r="AE247" s="50"/>
      <c r="AF247" s="50"/>
      <c r="AG247" s="84">
        <v>0.25</v>
      </c>
      <c r="AH247" s="218">
        <f t="shared" si="199"/>
        <v>0</v>
      </c>
      <c r="AI247" s="115">
        <v>1</v>
      </c>
      <c r="AJ247" s="115"/>
      <c r="AK247" s="115"/>
      <c r="AL247" s="115"/>
      <c r="AM247" s="50" t="s">
        <v>429</v>
      </c>
      <c r="AN247" s="50"/>
      <c r="AO247" s="50"/>
      <c r="AP247" s="49">
        <f t="shared" si="234"/>
        <v>417.20366000000001</v>
      </c>
      <c r="AQ247" s="49">
        <v>274.2</v>
      </c>
      <c r="AR247" s="49"/>
      <c r="AS247" s="49">
        <v>82.8</v>
      </c>
      <c r="AT247" s="49">
        <f t="shared" si="235"/>
        <v>51.503660000000004</v>
      </c>
      <c r="AU247" s="49">
        <v>5.9</v>
      </c>
      <c r="AV247" s="49">
        <f>42403.66/1000</f>
        <v>42.403660000000002</v>
      </c>
      <c r="AW247" s="49">
        <v>0</v>
      </c>
      <c r="AX247" s="49">
        <v>3.2</v>
      </c>
      <c r="AY247" s="49">
        <v>0</v>
      </c>
      <c r="AZ247" s="49">
        <f t="shared" si="236"/>
        <v>8.6999999999999993</v>
      </c>
      <c r="BA247" s="49">
        <v>3.3</v>
      </c>
      <c r="BB247" s="49">
        <v>0</v>
      </c>
      <c r="BC247" s="49">
        <v>5.4</v>
      </c>
      <c r="BD247" s="38"/>
      <c r="BF247" s="11">
        <f t="shared" si="229"/>
        <v>417.20366000000001</v>
      </c>
      <c r="BG247" s="11">
        <f t="shared" si="230"/>
        <v>357</v>
      </c>
      <c r="BH247" s="11">
        <f t="shared" si="231"/>
        <v>703.83232849810236</v>
      </c>
      <c r="BI247" s="11">
        <f t="shared" si="232"/>
        <v>639.15795053003535</v>
      </c>
      <c r="BJ247" s="236">
        <f t="shared" si="200"/>
        <v>1.6870233796561189</v>
      </c>
      <c r="BK247" s="236">
        <f t="shared" si="201"/>
        <v>1.7903584048460375</v>
      </c>
      <c r="BL247" s="220">
        <f>$BL$9*$BL$407</f>
        <v>705540</v>
      </c>
      <c r="BM247" s="221"/>
      <c r="BN247" s="221"/>
      <c r="BO247" s="221">
        <f t="shared" si="202"/>
        <v>705540</v>
      </c>
      <c r="BP247" s="221">
        <f t="shared" si="233"/>
        <v>703832.32849810238</v>
      </c>
      <c r="BQ247" s="232">
        <f t="shared" si="203"/>
        <v>1707.6715018976247</v>
      </c>
    </row>
    <row r="248" spans="1:69" ht="78">
      <c r="A248" s="704"/>
      <c r="B248" s="113" t="s">
        <v>238</v>
      </c>
      <c r="C248" s="71" t="s">
        <v>757</v>
      </c>
      <c r="D248" s="209">
        <v>292</v>
      </c>
      <c r="E248" s="63" t="s">
        <v>15</v>
      </c>
      <c r="F248" s="124">
        <v>1</v>
      </c>
      <c r="G248" s="124"/>
      <c r="H248" s="124"/>
      <c r="I248" s="156">
        <v>0.5</v>
      </c>
      <c r="J248" s="164"/>
      <c r="K248" s="164"/>
      <c r="L248" s="164"/>
      <c r="M248" s="164"/>
      <c r="N248" s="164"/>
      <c r="O248" s="164"/>
      <c r="P248" s="164"/>
      <c r="Q248" s="164"/>
      <c r="R248" s="198">
        <f t="shared" si="193"/>
        <v>1</v>
      </c>
      <c r="S248" s="198">
        <f t="shared" si="194"/>
        <v>0</v>
      </c>
      <c r="T248" s="198">
        <f t="shared" si="195"/>
        <v>0</v>
      </c>
      <c r="U248" s="198">
        <f t="shared" si="196"/>
        <v>0.5</v>
      </c>
      <c r="V248" s="198">
        <f t="shared" si="197"/>
        <v>1.5</v>
      </c>
      <c r="W248" s="53">
        <v>1</v>
      </c>
      <c r="X248" s="53"/>
      <c r="Y248" s="53"/>
      <c r="Z248" s="135">
        <v>0.25</v>
      </c>
      <c r="AA248" s="49"/>
      <c r="AB248" s="49"/>
      <c r="AC248" s="49">
        <f t="shared" si="198"/>
        <v>0</v>
      </c>
      <c r="AD248" s="51">
        <v>1</v>
      </c>
      <c r="AE248" s="50"/>
      <c r="AF248" s="50"/>
      <c r="AG248" s="84">
        <v>0.25</v>
      </c>
      <c r="AH248" s="218">
        <f t="shared" si="199"/>
        <v>0</v>
      </c>
      <c r="AI248" s="115">
        <v>1</v>
      </c>
      <c r="AJ248" s="115"/>
      <c r="AK248" s="115"/>
      <c r="AL248" s="115"/>
      <c r="AM248" s="50" t="s">
        <v>429</v>
      </c>
      <c r="AN248" s="50"/>
      <c r="AO248" s="50"/>
      <c r="AP248" s="49">
        <f t="shared" si="234"/>
        <v>392.32975000000005</v>
      </c>
      <c r="AQ248" s="49">
        <v>267</v>
      </c>
      <c r="AR248" s="49"/>
      <c r="AS248" s="49">
        <v>80.599999999999994</v>
      </c>
      <c r="AT248" s="49">
        <f t="shared" si="235"/>
        <v>34.429749999999999</v>
      </c>
      <c r="AU248" s="49">
        <v>5.8</v>
      </c>
      <c r="AV248" s="49">
        <f>24829.75/1000</f>
        <v>24.829750000000001</v>
      </c>
      <c r="AW248" s="49">
        <v>0</v>
      </c>
      <c r="AX248" s="49">
        <v>3.8</v>
      </c>
      <c r="AY248" s="49">
        <v>0</v>
      </c>
      <c r="AZ248" s="49">
        <f t="shared" si="236"/>
        <v>10.3</v>
      </c>
      <c r="BA248" s="49">
        <v>5.2</v>
      </c>
      <c r="BB248" s="49">
        <v>0</v>
      </c>
      <c r="BC248" s="49">
        <v>5.0999999999999996</v>
      </c>
      <c r="BD248" s="38"/>
      <c r="BF248" s="11">
        <f t="shared" si="229"/>
        <v>392.32975000000005</v>
      </c>
      <c r="BG248" s="11">
        <f t="shared" si="230"/>
        <v>347.6</v>
      </c>
      <c r="BH248" s="11">
        <f t="shared" si="231"/>
        <v>661.86946078464018</v>
      </c>
      <c r="BI248" s="11">
        <f t="shared" si="232"/>
        <v>622.32858152448262</v>
      </c>
      <c r="BJ248" s="236">
        <f t="shared" si="200"/>
        <v>1.6870233796561187</v>
      </c>
      <c r="BK248" s="236">
        <f t="shared" si="201"/>
        <v>1.7903584048460373</v>
      </c>
      <c r="BL248" s="220">
        <f>$BL$9*$BL$407</f>
        <v>705540</v>
      </c>
      <c r="BM248" s="221"/>
      <c r="BN248" s="221"/>
      <c r="BO248" s="221">
        <f t="shared" si="202"/>
        <v>705540</v>
      </c>
      <c r="BP248" s="221">
        <f t="shared" si="233"/>
        <v>661869.46078464016</v>
      </c>
      <c r="BQ248" s="232">
        <f t="shared" si="203"/>
        <v>43670.539215359837</v>
      </c>
    </row>
    <row r="249" spans="1:69" ht="31.2">
      <c r="A249" s="704"/>
      <c r="B249" s="113" t="s">
        <v>239</v>
      </c>
      <c r="C249" s="71" t="s">
        <v>758</v>
      </c>
      <c r="D249" s="67">
        <v>319</v>
      </c>
      <c r="E249" s="63" t="s">
        <v>15</v>
      </c>
      <c r="F249" s="124">
        <v>1</v>
      </c>
      <c r="G249" s="124"/>
      <c r="H249" s="124"/>
      <c r="I249" s="156">
        <v>0.5</v>
      </c>
      <c r="J249" s="164"/>
      <c r="K249" s="164"/>
      <c r="L249" s="164"/>
      <c r="M249" s="164"/>
      <c r="N249" s="164"/>
      <c r="O249" s="164"/>
      <c r="P249" s="164"/>
      <c r="Q249" s="164"/>
      <c r="R249" s="198">
        <f t="shared" si="193"/>
        <v>1</v>
      </c>
      <c r="S249" s="198">
        <f t="shared" si="194"/>
        <v>0</v>
      </c>
      <c r="T249" s="198">
        <f t="shared" si="195"/>
        <v>0</v>
      </c>
      <c r="U249" s="198">
        <f t="shared" si="196"/>
        <v>0.5</v>
      </c>
      <c r="V249" s="198">
        <f t="shared" si="197"/>
        <v>1.5</v>
      </c>
      <c r="W249" s="57">
        <v>1</v>
      </c>
      <c r="X249" s="57"/>
      <c r="Y249" s="57"/>
      <c r="Z249" s="153">
        <v>0.25</v>
      </c>
      <c r="AA249" s="50"/>
      <c r="AB249" s="50"/>
      <c r="AC249" s="49">
        <f t="shared" si="198"/>
        <v>0</v>
      </c>
      <c r="AD249" s="51">
        <v>1</v>
      </c>
      <c r="AE249" s="50"/>
      <c r="AF249" s="50"/>
      <c r="AG249" s="84">
        <v>0.25</v>
      </c>
      <c r="AH249" s="218">
        <f t="shared" si="199"/>
        <v>0</v>
      </c>
      <c r="AI249" s="115">
        <v>1</v>
      </c>
      <c r="AJ249" s="115"/>
      <c r="AK249" s="115"/>
      <c r="AL249" s="115"/>
      <c r="AM249" s="50" t="s">
        <v>429</v>
      </c>
      <c r="AN249" s="50"/>
      <c r="AO249" s="50"/>
      <c r="AP249" s="49">
        <f t="shared" si="234"/>
        <v>382.00029999999998</v>
      </c>
      <c r="AQ249" s="50">
        <v>267.5</v>
      </c>
      <c r="AR249" s="50"/>
      <c r="AS249" s="50">
        <v>80.8</v>
      </c>
      <c r="AT249" s="49">
        <f t="shared" si="235"/>
        <v>23.000299999999999</v>
      </c>
      <c r="AU249" s="49">
        <v>5.8</v>
      </c>
      <c r="AV249" s="50">
        <f>15200.3/1000</f>
        <v>15.200299999999999</v>
      </c>
      <c r="AW249" s="50">
        <v>0</v>
      </c>
      <c r="AX249" s="50">
        <v>2</v>
      </c>
      <c r="AY249" s="49">
        <v>0</v>
      </c>
      <c r="AZ249" s="49">
        <f t="shared" si="236"/>
        <v>10.7</v>
      </c>
      <c r="BA249" s="50">
        <v>5.7</v>
      </c>
      <c r="BB249" s="50">
        <v>0</v>
      </c>
      <c r="BC249" s="50">
        <v>5</v>
      </c>
      <c r="BD249" s="38"/>
      <c r="BF249" s="11">
        <f t="shared" si="229"/>
        <v>382.00029999999998</v>
      </c>
      <c r="BG249" s="11">
        <f t="shared" si="230"/>
        <v>348.3</v>
      </c>
      <c r="BH249" s="11">
        <f t="shared" si="231"/>
        <v>644.44343713565127</v>
      </c>
      <c r="BI249" s="11">
        <f t="shared" si="232"/>
        <v>623.5818324078748</v>
      </c>
      <c r="BJ249" s="236">
        <f t="shared" si="200"/>
        <v>1.6870233796561189</v>
      </c>
      <c r="BK249" s="236">
        <f t="shared" si="201"/>
        <v>1.7903584048460373</v>
      </c>
      <c r="BL249" s="220">
        <f>$BL$9*$BL$407</f>
        <v>705540</v>
      </c>
      <c r="BM249" s="221"/>
      <c r="BN249" s="221"/>
      <c r="BO249" s="221">
        <f t="shared" si="202"/>
        <v>705540</v>
      </c>
      <c r="BP249" s="221">
        <f t="shared" si="233"/>
        <v>644443.43713565124</v>
      </c>
      <c r="BQ249" s="232">
        <f t="shared" si="203"/>
        <v>61096.562864348758</v>
      </c>
    </row>
    <row r="250" spans="1:69" ht="31.2">
      <c r="A250" s="704"/>
      <c r="B250" s="113" t="s">
        <v>240</v>
      </c>
      <c r="C250" s="77" t="s">
        <v>759</v>
      </c>
      <c r="D250" s="209">
        <v>281</v>
      </c>
      <c r="E250" s="63" t="s">
        <v>18</v>
      </c>
      <c r="F250" s="124">
        <v>1</v>
      </c>
      <c r="G250" s="124"/>
      <c r="H250" s="124"/>
      <c r="I250" s="156">
        <v>0.5</v>
      </c>
      <c r="J250" s="164"/>
      <c r="K250" s="164"/>
      <c r="L250" s="164"/>
      <c r="M250" s="164"/>
      <c r="N250" s="164"/>
      <c r="O250" s="164"/>
      <c r="P250" s="164"/>
      <c r="Q250" s="164"/>
      <c r="R250" s="198">
        <f t="shared" si="193"/>
        <v>1</v>
      </c>
      <c r="S250" s="198">
        <f t="shared" si="194"/>
        <v>0</v>
      </c>
      <c r="T250" s="198">
        <f t="shared" si="195"/>
        <v>0</v>
      </c>
      <c r="U250" s="198">
        <f t="shared" si="196"/>
        <v>0.5</v>
      </c>
      <c r="V250" s="198">
        <f t="shared" si="197"/>
        <v>1.5</v>
      </c>
      <c r="W250" s="57">
        <v>0.5</v>
      </c>
      <c r="X250" s="57"/>
      <c r="Y250" s="57"/>
      <c r="Z250" s="153">
        <v>0.25</v>
      </c>
      <c r="AA250" s="50"/>
      <c r="AB250" s="50"/>
      <c r="AC250" s="204">
        <f t="shared" si="198"/>
        <v>0.5</v>
      </c>
      <c r="AD250" s="51">
        <v>0.5</v>
      </c>
      <c r="AE250" s="50"/>
      <c r="AF250" s="50"/>
      <c r="AG250" s="84">
        <v>0.25</v>
      </c>
      <c r="AH250" s="204">
        <f t="shared" si="199"/>
        <v>0.5</v>
      </c>
      <c r="AI250" s="115"/>
      <c r="AJ250" s="115"/>
      <c r="AK250" s="115"/>
      <c r="AL250" s="115"/>
      <c r="AM250" s="50" t="s">
        <v>430</v>
      </c>
      <c r="AN250" s="50"/>
      <c r="AO250" s="50"/>
      <c r="AP250" s="49">
        <f t="shared" si="234"/>
        <v>203.29831999999999</v>
      </c>
      <c r="AQ250" s="50">
        <v>130.69999999999999</v>
      </c>
      <c r="AR250" s="50"/>
      <c r="AS250" s="50">
        <v>39.5</v>
      </c>
      <c r="AT250" s="49">
        <f t="shared" si="235"/>
        <v>26.098320000000001</v>
      </c>
      <c r="AU250" s="49">
        <v>5.8</v>
      </c>
      <c r="AV250" s="50">
        <f>18298.32/1000</f>
        <v>18.29832</v>
      </c>
      <c r="AW250" s="50">
        <v>0</v>
      </c>
      <c r="AX250" s="50">
        <v>2</v>
      </c>
      <c r="AY250" s="49">
        <v>0</v>
      </c>
      <c r="AZ250" s="49">
        <f t="shared" si="236"/>
        <v>7</v>
      </c>
      <c r="BA250" s="50">
        <v>5</v>
      </c>
      <c r="BB250" s="50">
        <v>0</v>
      </c>
      <c r="BC250" s="50">
        <v>2</v>
      </c>
      <c r="BD250" s="38"/>
      <c r="BF250" s="11">
        <f t="shared" si="229"/>
        <v>203.29831999999999</v>
      </c>
      <c r="BG250" s="11">
        <f t="shared" si="230"/>
        <v>170.2</v>
      </c>
      <c r="BH250" s="11">
        <f t="shared" si="231"/>
        <v>342.96901888481108</v>
      </c>
      <c r="BI250" s="11">
        <f t="shared" si="232"/>
        <v>304.71900050479553</v>
      </c>
      <c r="BJ250" s="236">
        <f t="shared" si="200"/>
        <v>1.6870233796561187</v>
      </c>
      <c r="BK250" s="236">
        <f t="shared" si="201"/>
        <v>1.7903584048460373</v>
      </c>
      <c r="BL250" s="225">
        <f>$BL$9*$BL$406</f>
        <v>587950</v>
      </c>
      <c r="BM250" s="221"/>
      <c r="BN250" s="221"/>
      <c r="BO250" s="221">
        <f t="shared" si="202"/>
        <v>587950</v>
      </c>
      <c r="BP250" s="221">
        <f t="shared" si="233"/>
        <v>342969.01888481108</v>
      </c>
      <c r="BQ250" s="232">
        <f t="shared" si="203"/>
        <v>244980.98111518892</v>
      </c>
    </row>
    <row r="251" spans="1:69" s="14" customFormat="1">
      <c r="A251" s="3">
        <v>7</v>
      </c>
      <c r="B251" s="12" t="s">
        <v>10</v>
      </c>
      <c r="C251" s="12"/>
      <c r="D251" s="3"/>
      <c r="E251" s="12"/>
      <c r="F251" s="12">
        <f>SUM(F244:F250)</f>
        <v>7</v>
      </c>
      <c r="G251" s="12">
        <f t="shared" ref="G251:BC251" si="237">SUM(G244:G250)</f>
        <v>0</v>
      </c>
      <c r="H251" s="12">
        <f t="shared" si="237"/>
        <v>0</v>
      </c>
      <c r="I251" s="12">
        <f t="shared" si="237"/>
        <v>3.5</v>
      </c>
      <c r="J251" s="12">
        <f t="shared" si="237"/>
        <v>0</v>
      </c>
      <c r="K251" s="12">
        <f t="shared" si="237"/>
        <v>0</v>
      </c>
      <c r="L251" s="12">
        <f t="shared" si="237"/>
        <v>0</v>
      </c>
      <c r="M251" s="12">
        <f t="shared" si="237"/>
        <v>0</v>
      </c>
      <c r="N251" s="12">
        <f t="shared" si="237"/>
        <v>0</v>
      </c>
      <c r="O251" s="12">
        <f t="shared" si="237"/>
        <v>0</v>
      </c>
      <c r="P251" s="12">
        <f t="shared" si="237"/>
        <v>0</v>
      </c>
      <c r="Q251" s="12">
        <f t="shared" si="237"/>
        <v>0</v>
      </c>
      <c r="R251" s="12">
        <f t="shared" si="237"/>
        <v>7</v>
      </c>
      <c r="S251" s="12">
        <f t="shared" si="237"/>
        <v>0</v>
      </c>
      <c r="T251" s="12">
        <f t="shared" si="237"/>
        <v>0</v>
      </c>
      <c r="U251" s="12">
        <f t="shared" si="237"/>
        <v>3.5</v>
      </c>
      <c r="V251" s="12">
        <f t="shared" si="237"/>
        <v>10.5</v>
      </c>
      <c r="W251" s="12">
        <f t="shared" si="237"/>
        <v>6.5</v>
      </c>
      <c r="X251" s="12">
        <f t="shared" si="237"/>
        <v>0</v>
      </c>
      <c r="Y251" s="12">
        <f t="shared" si="237"/>
        <v>0</v>
      </c>
      <c r="Z251" s="12">
        <f t="shared" si="237"/>
        <v>2.25</v>
      </c>
      <c r="AA251" s="12">
        <f t="shared" si="237"/>
        <v>0</v>
      </c>
      <c r="AB251" s="12">
        <f t="shared" si="237"/>
        <v>0</v>
      </c>
      <c r="AC251" s="204">
        <f t="shared" si="198"/>
        <v>0.5</v>
      </c>
      <c r="AD251" s="12">
        <f t="shared" si="237"/>
        <v>5.5</v>
      </c>
      <c r="AE251" s="12">
        <f t="shared" si="237"/>
        <v>0</v>
      </c>
      <c r="AF251" s="12">
        <f t="shared" si="237"/>
        <v>0</v>
      </c>
      <c r="AG251" s="12">
        <f t="shared" si="237"/>
        <v>2.25</v>
      </c>
      <c r="AH251" s="204">
        <f t="shared" si="199"/>
        <v>1.5</v>
      </c>
      <c r="AI251" s="12">
        <f t="shared" si="237"/>
        <v>6</v>
      </c>
      <c r="AJ251" s="12">
        <f t="shared" si="237"/>
        <v>0</v>
      </c>
      <c r="AK251" s="12">
        <f t="shared" si="237"/>
        <v>0</v>
      </c>
      <c r="AL251" s="12">
        <f t="shared" si="237"/>
        <v>1</v>
      </c>
      <c r="AM251" s="12">
        <f t="shared" si="237"/>
        <v>0</v>
      </c>
      <c r="AN251" s="12">
        <f t="shared" si="237"/>
        <v>0</v>
      </c>
      <c r="AO251" s="12">
        <f t="shared" si="237"/>
        <v>0</v>
      </c>
      <c r="AP251" s="12">
        <f t="shared" si="237"/>
        <v>2514.5472500000001</v>
      </c>
      <c r="AQ251" s="12">
        <f t="shared" si="237"/>
        <v>1498.5</v>
      </c>
      <c r="AR251" s="12">
        <f t="shared" si="237"/>
        <v>22.9</v>
      </c>
      <c r="AS251" s="12">
        <f t="shared" si="237"/>
        <v>459.59999999999997</v>
      </c>
      <c r="AT251" s="12">
        <f t="shared" si="237"/>
        <v>460.84724999999997</v>
      </c>
      <c r="AU251" s="12">
        <f t="shared" si="237"/>
        <v>40.799999999999997</v>
      </c>
      <c r="AV251" s="12">
        <f t="shared" si="237"/>
        <v>312.64724999999999</v>
      </c>
      <c r="AW251" s="12">
        <f t="shared" si="237"/>
        <v>87.6</v>
      </c>
      <c r="AX251" s="12">
        <f t="shared" si="237"/>
        <v>19.8</v>
      </c>
      <c r="AY251" s="12">
        <f t="shared" si="237"/>
        <v>0</v>
      </c>
      <c r="AZ251" s="12">
        <f t="shared" si="237"/>
        <v>72.7</v>
      </c>
      <c r="BA251" s="12">
        <f t="shared" si="237"/>
        <v>39.200000000000003</v>
      </c>
      <c r="BB251" s="12">
        <f t="shared" si="237"/>
        <v>0</v>
      </c>
      <c r="BC251" s="12">
        <f t="shared" si="237"/>
        <v>33.5</v>
      </c>
      <c r="BD251" s="42"/>
      <c r="BF251" s="13">
        <f>SUM(BF244:BF250)</f>
        <v>2514.5472500000001</v>
      </c>
      <c r="BG251" s="13">
        <f>SUM(BG244:BG250)</f>
        <v>1981</v>
      </c>
      <c r="BH251" s="13">
        <f>'[1]Новосильская ЦРБ'!$K$90</f>
        <v>4242.0999999999995</v>
      </c>
      <c r="BI251" s="13">
        <f>'[1]Новосильская ЦРБ'!$K$11</f>
        <v>3546.7</v>
      </c>
      <c r="BJ251" s="236">
        <f t="shared" si="200"/>
        <v>1.6870233796561187</v>
      </c>
      <c r="BK251" s="236">
        <f t="shared" si="201"/>
        <v>1.7903584048460373</v>
      </c>
      <c r="BL251" s="28">
        <f t="shared" ref="BL251:BQ251" si="238">SUM(BL244:BL250)</f>
        <v>4586010</v>
      </c>
      <c r="BM251" s="28">
        <f t="shared" si="238"/>
        <v>0</v>
      </c>
      <c r="BN251" s="28">
        <f t="shared" si="238"/>
        <v>0</v>
      </c>
      <c r="BO251" s="28">
        <f t="shared" si="238"/>
        <v>4586010</v>
      </c>
      <c r="BP251" s="28">
        <f t="shared" si="238"/>
        <v>4242099.9999999991</v>
      </c>
      <c r="BQ251" s="233">
        <f t="shared" si="238"/>
        <v>343910.00000000087</v>
      </c>
    </row>
    <row r="252" spans="1:69" s="253" customFormat="1" ht="31.2">
      <c r="A252" s="704" t="s">
        <v>241</v>
      </c>
      <c r="B252" s="170" t="s">
        <v>242</v>
      </c>
      <c r="C252" s="244" t="s">
        <v>413</v>
      </c>
      <c r="D252" s="208">
        <v>218</v>
      </c>
      <c r="E252" s="170" t="s">
        <v>95</v>
      </c>
      <c r="F252" s="124">
        <v>1</v>
      </c>
      <c r="G252" s="124"/>
      <c r="H252" s="124"/>
      <c r="I252" s="156">
        <v>0.5</v>
      </c>
      <c r="J252" s="171"/>
      <c r="K252" s="171"/>
      <c r="L252" s="171"/>
      <c r="M252" s="171"/>
      <c r="N252" s="171"/>
      <c r="O252" s="171"/>
      <c r="P252" s="171"/>
      <c r="Q252" s="171"/>
      <c r="R252" s="198">
        <f t="shared" si="193"/>
        <v>1</v>
      </c>
      <c r="S252" s="198">
        <f t="shared" si="194"/>
        <v>0</v>
      </c>
      <c r="T252" s="198">
        <f t="shared" si="195"/>
        <v>0</v>
      </c>
      <c r="U252" s="198">
        <f t="shared" si="196"/>
        <v>0.5</v>
      </c>
      <c r="V252" s="198">
        <f t="shared" si="197"/>
        <v>1.5</v>
      </c>
      <c r="W252" s="245">
        <v>1</v>
      </c>
      <c r="X252" s="245"/>
      <c r="Y252" s="245"/>
      <c r="Z252" s="245"/>
      <c r="AA252" s="245"/>
      <c r="AB252" s="245"/>
      <c r="AC252" s="53">
        <f t="shared" si="198"/>
        <v>0</v>
      </c>
      <c r="AD252" s="246">
        <v>1</v>
      </c>
      <c r="AE252" s="247"/>
      <c r="AF252" s="247"/>
      <c r="AG252" s="247"/>
      <c r="AH252" s="248">
        <f t="shared" si="199"/>
        <v>0</v>
      </c>
      <c r="AI252" s="249">
        <v>1</v>
      </c>
      <c r="AJ252" s="249"/>
      <c r="AK252" s="249"/>
      <c r="AL252" s="249"/>
      <c r="AM252" s="247" t="s">
        <v>429</v>
      </c>
      <c r="AN252" s="247"/>
      <c r="AO252" s="247"/>
      <c r="AP252" s="245">
        <f>AQ252+AR252+AS252+AT252+AY252+AZ252</f>
        <v>398.4</v>
      </c>
      <c r="AQ252" s="245">
        <v>256.8</v>
      </c>
      <c r="AR252" s="245">
        <v>0</v>
      </c>
      <c r="AS252" s="245">
        <v>77.599999999999994</v>
      </c>
      <c r="AT252" s="245">
        <f>AU252+AV252+AW252+AX252</f>
        <v>53.9</v>
      </c>
      <c r="AU252" s="245">
        <v>0</v>
      </c>
      <c r="AV252" s="245">
        <v>53.9</v>
      </c>
      <c r="AW252" s="245">
        <v>0</v>
      </c>
      <c r="AX252" s="245">
        <v>0</v>
      </c>
      <c r="AY252" s="245">
        <v>0</v>
      </c>
      <c r="AZ252" s="245">
        <f>BA252+BB252+BC252</f>
        <v>10.1</v>
      </c>
      <c r="BA252" s="250">
        <v>4.5</v>
      </c>
      <c r="BB252" s="251">
        <v>5.6</v>
      </c>
      <c r="BC252" s="251">
        <v>0</v>
      </c>
      <c r="BD252" s="252"/>
      <c r="BF252" s="254">
        <f t="shared" ref="BF252:BF266" si="239">AP252</f>
        <v>398.4</v>
      </c>
      <c r="BG252" s="254">
        <f t="shared" ref="BG252:BG266" si="240">AQ252+AR252+AS252</f>
        <v>334.4</v>
      </c>
      <c r="BH252" s="254">
        <f t="shared" ref="BH252:BH266" si="241">$BH$267*(BF252/$BF$267)</f>
        <v>557.92888862538177</v>
      </c>
      <c r="BI252" s="254">
        <f t="shared" ref="BI252:BI266" si="242">$BI$267*(BG252/$BG$267)</f>
        <v>496.46603364749404</v>
      </c>
      <c r="BJ252" s="255">
        <f t="shared" si="200"/>
        <v>1.400423917232384</v>
      </c>
      <c r="BK252" s="255">
        <f t="shared" si="201"/>
        <v>1.4846472298070996</v>
      </c>
      <c r="BL252" s="256">
        <f>$BL$9*$BL$407</f>
        <v>705540</v>
      </c>
      <c r="BM252" s="257"/>
      <c r="BN252" s="257"/>
      <c r="BO252" s="257">
        <f t="shared" si="202"/>
        <v>705540</v>
      </c>
      <c r="BP252" s="257">
        <f t="shared" ref="BP252:BP266" si="243">BH252*1000</f>
        <v>557928.88862538175</v>
      </c>
      <c r="BQ252" s="258">
        <f t="shared" si="203"/>
        <v>147611.11137461825</v>
      </c>
    </row>
    <row r="253" spans="1:69" s="253" customFormat="1" ht="46.8">
      <c r="A253" s="704"/>
      <c r="B253" s="170" t="s">
        <v>243</v>
      </c>
      <c r="C253" s="244" t="s">
        <v>414</v>
      </c>
      <c r="D253" s="172">
        <v>448</v>
      </c>
      <c r="E253" s="170" t="s">
        <v>95</v>
      </c>
      <c r="F253" s="124">
        <v>1</v>
      </c>
      <c r="G253" s="124"/>
      <c r="H253" s="124"/>
      <c r="I253" s="156">
        <v>0.5</v>
      </c>
      <c r="J253" s="171"/>
      <c r="K253" s="171"/>
      <c r="L253" s="171"/>
      <c r="M253" s="171"/>
      <c r="N253" s="171"/>
      <c r="O253" s="171"/>
      <c r="P253" s="171"/>
      <c r="Q253" s="171"/>
      <c r="R253" s="198">
        <f t="shared" si="193"/>
        <v>1</v>
      </c>
      <c r="S253" s="198">
        <f t="shared" si="194"/>
        <v>0</v>
      </c>
      <c r="T253" s="198">
        <f t="shared" si="195"/>
        <v>0</v>
      </c>
      <c r="U253" s="198">
        <f t="shared" si="196"/>
        <v>0.5</v>
      </c>
      <c r="V253" s="198">
        <f t="shared" si="197"/>
        <v>1.5</v>
      </c>
      <c r="W253" s="247">
        <v>1</v>
      </c>
      <c r="X253" s="247"/>
      <c r="Y253" s="247"/>
      <c r="Z253" s="247"/>
      <c r="AA253" s="247"/>
      <c r="AB253" s="247"/>
      <c r="AC253" s="53">
        <f t="shared" si="198"/>
        <v>0</v>
      </c>
      <c r="AD253" s="246">
        <v>1</v>
      </c>
      <c r="AE253" s="247"/>
      <c r="AF253" s="247"/>
      <c r="AG253" s="247"/>
      <c r="AH253" s="248">
        <f t="shared" si="199"/>
        <v>0</v>
      </c>
      <c r="AI253" s="249">
        <v>1</v>
      </c>
      <c r="AJ253" s="249"/>
      <c r="AK253" s="249"/>
      <c r="AL253" s="249"/>
      <c r="AM253" s="247" t="s">
        <v>429</v>
      </c>
      <c r="AN253" s="247"/>
      <c r="AO253" s="247"/>
      <c r="AP253" s="245">
        <f t="shared" ref="AP253:AP266" si="244">AQ253+AR253+AS253+AT253+AY253+AZ253</f>
        <v>429.5</v>
      </c>
      <c r="AQ253" s="247">
        <v>298.2</v>
      </c>
      <c r="AR253" s="247">
        <v>0</v>
      </c>
      <c r="AS253" s="247">
        <v>90.1</v>
      </c>
      <c r="AT253" s="245">
        <f t="shared" ref="AT253:AT266" si="245">AU253+AV253+AW253+AX253</f>
        <v>26.1</v>
      </c>
      <c r="AU253" s="247">
        <v>5.8</v>
      </c>
      <c r="AV253" s="247">
        <v>20.3</v>
      </c>
      <c r="AW253" s="247">
        <v>0</v>
      </c>
      <c r="AX253" s="247">
        <v>0</v>
      </c>
      <c r="AY253" s="247">
        <v>0</v>
      </c>
      <c r="AZ253" s="245">
        <f t="shared" ref="AZ253:AZ266" si="246">BA253+BB253+BC253</f>
        <v>15.1</v>
      </c>
      <c r="BA253" s="259">
        <v>3.2</v>
      </c>
      <c r="BB253" s="259">
        <v>10.5</v>
      </c>
      <c r="BC253" s="259">
        <v>1.4</v>
      </c>
      <c r="BD253" s="252"/>
      <c r="BF253" s="254">
        <f t="shared" si="239"/>
        <v>429.5</v>
      </c>
      <c r="BG253" s="254">
        <f t="shared" si="240"/>
        <v>388.29999999999995</v>
      </c>
      <c r="BH253" s="254">
        <f t="shared" si="241"/>
        <v>601.48207245130891</v>
      </c>
      <c r="BI253" s="254">
        <f t="shared" si="242"/>
        <v>576.48851933409674</v>
      </c>
      <c r="BJ253" s="255">
        <f t="shared" si="200"/>
        <v>1.400423917232384</v>
      </c>
      <c r="BK253" s="255">
        <f t="shared" si="201"/>
        <v>1.4846472298070996</v>
      </c>
      <c r="BL253" s="256">
        <f>$BL$9*$BL$407</f>
        <v>705540</v>
      </c>
      <c r="BM253" s="257"/>
      <c r="BN253" s="257"/>
      <c r="BO253" s="257">
        <f t="shared" si="202"/>
        <v>705540</v>
      </c>
      <c r="BP253" s="257">
        <f t="shared" si="243"/>
        <v>601482.07245130895</v>
      </c>
      <c r="BQ253" s="258">
        <f t="shared" si="203"/>
        <v>104057.92754869105</v>
      </c>
    </row>
    <row r="254" spans="1:69" s="253" customFormat="1" ht="31.2">
      <c r="A254" s="704"/>
      <c r="B254" s="170" t="s">
        <v>244</v>
      </c>
      <c r="C254" s="244" t="s">
        <v>415</v>
      </c>
      <c r="D254" s="208">
        <v>229</v>
      </c>
      <c r="E254" s="170" t="s">
        <v>95</v>
      </c>
      <c r="F254" s="124">
        <v>1</v>
      </c>
      <c r="G254" s="124"/>
      <c r="H254" s="124"/>
      <c r="I254" s="156">
        <v>0.5</v>
      </c>
      <c r="J254" s="171"/>
      <c r="K254" s="171"/>
      <c r="L254" s="171"/>
      <c r="M254" s="171"/>
      <c r="N254" s="171"/>
      <c r="O254" s="171"/>
      <c r="P254" s="171"/>
      <c r="Q254" s="171"/>
      <c r="R254" s="198">
        <f t="shared" ref="R254:R308" si="247">F254+J254+N254</f>
        <v>1</v>
      </c>
      <c r="S254" s="198">
        <f t="shared" ref="S254:S308" si="248">G254+K254+O254</f>
        <v>0</v>
      </c>
      <c r="T254" s="198">
        <f t="shared" ref="T254:T308" si="249">H254+L254+P254</f>
        <v>0</v>
      </c>
      <c r="U254" s="198">
        <f t="shared" ref="U254:U308" si="250">I254+M254+Q254</f>
        <v>0.5</v>
      </c>
      <c r="V254" s="198">
        <f t="shared" ref="V254:V308" si="251">SUM(R254:U254)</f>
        <v>1.5</v>
      </c>
      <c r="W254" s="247">
        <v>1</v>
      </c>
      <c r="X254" s="247"/>
      <c r="Y254" s="247"/>
      <c r="Z254" s="247"/>
      <c r="AA254" s="247"/>
      <c r="AB254" s="247"/>
      <c r="AC254" s="53">
        <f t="shared" si="198"/>
        <v>0</v>
      </c>
      <c r="AD254" s="246">
        <v>1</v>
      </c>
      <c r="AE254" s="247"/>
      <c r="AF254" s="247"/>
      <c r="AG254" s="247"/>
      <c r="AH254" s="248">
        <f t="shared" si="199"/>
        <v>0</v>
      </c>
      <c r="AI254" s="249">
        <v>1</v>
      </c>
      <c r="AJ254" s="249"/>
      <c r="AK254" s="249"/>
      <c r="AL254" s="249"/>
      <c r="AM254" s="247" t="s">
        <v>429</v>
      </c>
      <c r="AN254" s="247"/>
      <c r="AO254" s="247"/>
      <c r="AP254" s="245">
        <f t="shared" si="244"/>
        <v>518.19999999999993</v>
      </c>
      <c r="AQ254" s="247">
        <v>271.39999999999998</v>
      </c>
      <c r="AR254" s="247">
        <v>0</v>
      </c>
      <c r="AS254" s="247">
        <v>81.900000000000006</v>
      </c>
      <c r="AT254" s="245">
        <f t="shared" si="245"/>
        <v>160.1</v>
      </c>
      <c r="AU254" s="247">
        <v>0</v>
      </c>
      <c r="AV254" s="247">
        <v>160.1</v>
      </c>
      <c r="AW254" s="247">
        <v>0</v>
      </c>
      <c r="AX254" s="247">
        <v>0</v>
      </c>
      <c r="AY254" s="247">
        <v>0</v>
      </c>
      <c r="AZ254" s="245">
        <f t="shared" si="246"/>
        <v>4.8000000000000007</v>
      </c>
      <c r="BA254" s="259">
        <v>1.6</v>
      </c>
      <c r="BB254" s="259">
        <v>2.8</v>
      </c>
      <c r="BC254" s="259">
        <v>0.4</v>
      </c>
      <c r="BD254" s="252"/>
      <c r="BF254" s="254">
        <f t="shared" si="239"/>
        <v>518.19999999999993</v>
      </c>
      <c r="BG254" s="254">
        <f t="shared" si="240"/>
        <v>353.29999999999995</v>
      </c>
      <c r="BH254" s="254">
        <f t="shared" si="241"/>
        <v>725.69967390982129</v>
      </c>
      <c r="BI254" s="254">
        <f t="shared" si="242"/>
        <v>524.52586629084817</v>
      </c>
      <c r="BJ254" s="255">
        <f t="shared" si="200"/>
        <v>1.400423917232384</v>
      </c>
      <c r="BK254" s="255">
        <f t="shared" si="201"/>
        <v>1.4846472298070994</v>
      </c>
      <c r="BL254" s="256">
        <f>$BL$9*$BL$407</f>
        <v>705540</v>
      </c>
      <c r="BM254" s="257"/>
      <c r="BN254" s="257"/>
      <c r="BO254" s="257">
        <f t="shared" si="202"/>
        <v>705540</v>
      </c>
      <c r="BP254" s="257">
        <f t="shared" si="243"/>
        <v>725699.67390982131</v>
      </c>
      <c r="BQ254" s="258">
        <f t="shared" si="203"/>
        <v>-20159.673909821315</v>
      </c>
    </row>
    <row r="255" spans="1:69" s="267" customFormat="1" ht="31.2">
      <c r="A255" s="704"/>
      <c r="B255" s="171" t="s">
        <v>246</v>
      </c>
      <c r="C255" s="260" t="s">
        <v>417</v>
      </c>
      <c r="D255" s="261">
        <v>332</v>
      </c>
      <c r="E255" s="171" t="s">
        <v>95</v>
      </c>
      <c r="F255" s="124">
        <v>1</v>
      </c>
      <c r="G255" s="124"/>
      <c r="H255" s="124"/>
      <c r="I255" s="156">
        <v>0.5</v>
      </c>
      <c r="J255" s="171"/>
      <c r="K255" s="171"/>
      <c r="L255" s="171"/>
      <c r="M255" s="171"/>
      <c r="N255" s="171"/>
      <c r="O255" s="171"/>
      <c r="P255" s="171"/>
      <c r="Q255" s="171"/>
      <c r="R255" s="198">
        <f t="shared" si="247"/>
        <v>1</v>
      </c>
      <c r="S255" s="198">
        <f t="shared" si="248"/>
        <v>0</v>
      </c>
      <c r="T255" s="198">
        <f t="shared" si="249"/>
        <v>0</v>
      </c>
      <c r="U255" s="198">
        <f t="shared" si="250"/>
        <v>0.5</v>
      </c>
      <c r="V255" s="198">
        <f t="shared" si="251"/>
        <v>1.5</v>
      </c>
      <c r="W255" s="262">
        <v>1</v>
      </c>
      <c r="X255" s="262"/>
      <c r="Y255" s="262"/>
      <c r="Z255" s="262">
        <v>0.5</v>
      </c>
      <c r="AA255" s="262"/>
      <c r="AB255" s="262"/>
      <c r="AC255" s="272">
        <f t="shared" si="198"/>
        <v>0</v>
      </c>
      <c r="AD255" s="262"/>
      <c r="AE255" s="262"/>
      <c r="AF255" s="262"/>
      <c r="AG255" s="262">
        <v>0.5</v>
      </c>
      <c r="AH255" s="264">
        <f t="shared" si="199"/>
        <v>1</v>
      </c>
      <c r="AI255" s="260">
        <v>1</v>
      </c>
      <c r="AJ255" s="260"/>
      <c r="AK255" s="260"/>
      <c r="AL255" s="260">
        <v>1</v>
      </c>
      <c r="AM255" s="262" t="s">
        <v>429</v>
      </c>
      <c r="AN255" s="262"/>
      <c r="AO255" s="262"/>
      <c r="AP255" s="265">
        <f t="shared" si="244"/>
        <v>343.99999999999994</v>
      </c>
      <c r="AQ255" s="262">
        <v>179.7</v>
      </c>
      <c r="AR255" s="262">
        <v>43.7</v>
      </c>
      <c r="AS255" s="262">
        <v>67.5</v>
      </c>
      <c r="AT255" s="265">
        <f t="shared" si="245"/>
        <v>47.699999999999996</v>
      </c>
      <c r="AU255" s="262">
        <v>5.8</v>
      </c>
      <c r="AV255" s="262">
        <v>41.9</v>
      </c>
      <c r="AW255" s="262">
        <v>0</v>
      </c>
      <c r="AX255" s="262">
        <v>0</v>
      </c>
      <c r="AY255" s="262">
        <v>0</v>
      </c>
      <c r="AZ255" s="265">
        <f t="shared" si="246"/>
        <v>5.3999999999999995</v>
      </c>
      <c r="BA255" s="263">
        <v>0.8</v>
      </c>
      <c r="BB255" s="263">
        <v>4.5999999999999996</v>
      </c>
      <c r="BC255" s="263">
        <v>0</v>
      </c>
      <c r="BD255" s="266" t="s">
        <v>943</v>
      </c>
      <c r="BF255" s="268">
        <f t="shared" si="239"/>
        <v>343.99999999999994</v>
      </c>
      <c r="BG255" s="268">
        <f t="shared" si="240"/>
        <v>290.89999999999998</v>
      </c>
      <c r="BH255" s="268">
        <f t="shared" si="241"/>
        <v>481.74582752794004</v>
      </c>
      <c r="BI255" s="268">
        <f t="shared" si="242"/>
        <v>431.88387915088521</v>
      </c>
      <c r="BJ255" s="269">
        <f t="shared" si="200"/>
        <v>1.400423917232384</v>
      </c>
      <c r="BK255" s="269">
        <f t="shared" si="201"/>
        <v>1.4846472298070994</v>
      </c>
      <c r="BL255" s="270"/>
      <c r="BM255" s="270"/>
      <c r="BN255" s="270"/>
      <c r="BO255" s="270">
        <f t="shared" si="202"/>
        <v>0</v>
      </c>
      <c r="BP255" s="270">
        <f t="shared" si="243"/>
        <v>481745.82752794004</v>
      </c>
      <c r="BQ255" s="271">
        <f t="shared" si="203"/>
        <v>-481745.82752794004</v>
      </c>
    </row>
    <row r="256" spans="1:69" s="253" customFormat="1" ht="31.2">
      <c r="A256" s="704"/>
      <c r="B256" s="170" t="s">
        <v>247</v>
      </c>
      <c r="C256" s="244" t="s">
        <v>418</v>
      </c>
      <c r="D256" s="208">
        <v>284</v>
      </c>
      <c r="E256" s="170" t="s">
        <v>95</v>
      </c>
      <c r="F256" s="124">
        <v>1</v>
      </c>
      <c r="G256" s="124"/>
      <c r="H256" s="124"/>
      <c r="I256" s="156">
        <v>0.5</v>
      </c>
      <c r="J256" s="171"/>
      <c r="K256" s="171"/>
      <c r="L256" s="171"/>
      <c r="M256" s="171"/>
      <c r="N256" s="171"/>
      <c r="O256" s="171"/>
      <c r="P256" s="171"/>
      <c r="Q256" s="171"/>
      <c r="R256" s="198">
        <f t="shared" si="247"/>
        <v>1</v>
      </c>
      <c r="S256" s="198">
        <f t="shared" si="248"/>
        <v>0</v>
      </c>
      <c r="T256" s="198">
        <f t="shared" si="249"/>
        <v>0</v>
      </c>
      <c r="U256" s="198">
        <f t="shared" si="250"/>
        <v>0.5</v>
      </c>
      <c r="V256" s="198">
        <f t="shared" si="251"/>
        <v>1.5</v>
      </c>
      <c r="W256" s="247">
        <v>1</v>
      </c>
      <c r="X256" s="247"/>
      <c r="Y256" s="247"/>
      <c r="Z256" s="247">
        <v>0.5</v>
      </c>
      <c r="AA256" s="247"/>
      <c r="AB256" s="247"/>
      <c r="AC256" s="53">
        <f t="shared" si="198"/>
        <v>0</v>
      </c>
      <c r="AD256" s="246">
        <v>1</v>
      </c>
      <c r="AE256" s="247"/>
      <c r="AF256" s="247"/>
      <c r="AG256" s="247">
        <v>0.5</v>
      </c>
      <c r="AH256" s="248">
        <f t="shared" si="199"/>
        <v>0</v>
      </c>
      <c r="AI256" s="249">
        <v>1</v>
      </c>
      <c r="AJ256" s="249"/>
      <c r="AK256" s="249"/>
      <c r="AL256" s="249">
        <v>1</v>
      </c>
      <c r="AM256" s="247" t="s">
        <v>429</v>
      </c>
      <c r="AN256" s="247"/>
      <c r="AO256" s="247"/>
      <c r="AP256" s="245">
        <f t="shared" si="244"/>
        <v>592.70000000000005</v>
      </c>
      <c r="AQ256" s="247">
        <v>295.8</v>
      </c>
      <c r="AR256" s="247">
        <v>82.9</v>
      </c>
      <c r="AS256" s="247">
        <v>114.4</v>
      </c>
      <c r="AT256" s="245">
        <f t="shared" si="245"/>
        <v>92.5</v>
      </c>
      <c r="AU256" s="247">
        <v>0</v>
      </c>
      <c r="AV256" s="247">
        <v>92.5</v>
      </c>
      <c r="AW256" s="247">
        <v>0</v>
      </c>
      <c r="AX256" s="247">
        <v>0</v>
      </c>
      <c r="AY256" s="247">
        <v>0</v>
      </c>
      <c r="AZ256" s="245">
        <f t="shared" si="246"/>
        <v>7.1000000000000005</v>
      </c>
      <c r="BA256" s="259">
        <v>2.2000000000000002</v>
      </c>
      <c r="BB256" s="259">
        <v>4.9000000000000004</v>
      </c>
      <c r="BC256" s="259">
        <v>0</v>
      </c>
      <c r="BD256" s="252"/>
      <c r="BF256" s="254">
        <f t="shared" si="239"/>
        <v>592.70000000000005</v>
      </c>
      <c r="BG256" s="254">
        <f t="shared" si="240"/>
        <v>493.1</v>
      </c>
      <c r="BH256" s="254">
        <f t="shared" si="241"/>
        <v>830.03125574363401</v>
      </c>
      <c r="BI256" s="254">
        <f t="shared" si="242"/>
        <v>732.07954901788082</v>
      </c>
      <c r="BJ256" s="255">
        <f t="shared" si="200"/>
        <v>1.4004239172323838</v>
      </c>
      <c r="BK256" s="255">
        <f t="shared" si="201"/>
        <v>1.4846472298070996</v>
      </c>
      <c r="BL256" s="256">
        <f>$BL$9*$BL$407</f>
        <v>705540</v>
      </c>
      <c r="BM256" s="257"/>
      <c r="BN256" s="257"/>
      <c r="BO256" s="257">
        <f t="shared" si="202"/>
        <v>705540</v>
      </c>
      <c r="BP256" s="257">
        <f t="shared" si="243"/>
        <v>830031.25574363396</v>
      </c>
      <c r="BQ256" s="258">
        <f t="shared" si="203"/>
        <v>-124491.25574363396</v>
      </c>
    </row>
    <row r="257" spans="1:69" s="253" customFormat="1">
      <c r="A257" s="704"/>
      <c r="B257" s="170" t="s">
        <v>248</v>
      </c>
      <c r="C257" s="244" t="s">
        <v>419</v>
      </c>
      <c r="D257" s="208">
        <v>247</v>
      </c>
      <c r="E257" s="170" t="s">
        <v>15</v>
      </c>
      <c r="F257" s="124">
        <v>1</v>
      </c>
      <c r="G257" s="124"/>
      <c r="H257" s="124"/>
      <c r="I257" s="156">
        <v>0.5</v>
      </c>
      <c r="J257" s="171"/>
      <c r="K257" s="171"/>
      <c r="L257" s="171"/>
      <c r="M257" s="171"/>
      <c r="N257" s="171"/>
      <c r="O257" s="171"/>
      <c r="P257" s="171"/>
      <c r="Q257" s="171"/>
      <c r="R257" s="198">
        <f t="shared" si="247"/>
        <v>1</v>
      </c>
      <c r="S257" s="198">
        <f t="shared" si="248"/>
        <v>0</v>
      </c>
      <c r="T257" s="198">
        <f t="shared" si="249"/>
        <v>0</v>
      </c>
      <c r="U257" s="198">
        <f t="shared" si="250"/>
        <v>0.5</v>
      </c>
      <c r="V257" s="198">
        <f t="shared" si="251"/>
        <v>1.5</v>
      </c>
      <c r="W257" s="247">
        <v>1</v>
      </c>
      <c r="X257" s="247"/>
      <c r="Y257" s="247"/>
      <c r="Z257" s="247">
        <v>0.5</v>
      </c>
      <c r="AA257" s="247"/>
      <c r="AB257" s="247"/>
      <c r="AC257" s="53">
        <f t="shared" si="198"/>
        <v>0</v>
      </c>
      <c r="AD257" s="273">
        <v>1</v>
      </c>
      <c r="AE257" s="247"/>
      <c r="AF257" s="247"/>
      <c r="AG257" s="247">
        <v>0.5</v>
      </c>
      <c r="AH257" s="248">
        <f t="shared" si="199"/>
        <v>0</v>
      </c>
      <c r="AI257" s="249">
        <v>1</v>
      </c>
      <c r="AJ257" s="249"/>
      <c r="AK257" s="249"/>
      <c r="AL257" s="249">
        <v>1</v>
      </c>
      <c r="AM257" s="247" t="s">
        <v>429</v>
      </c>
      <c r="AN257" s="247"/>
      <c r="AO257" s="247"/>
      <c r="AP257" s="245">
        <f t="shared" si="244"/>
        <v>592.6</v>
      </c>
      <c r="AQ257" s="247">
        <v>293.8</v>
      </c>
      <c r="AR257" s="247">
        <v>44.2</v>
      </c>
      <c r="AS257" s="247">
        <v>98.8</v>
      </c>
      <c r="AT257" s="245">
        <f t="shared" si="245"/>
        <v>149.80000000000001</v>
      </c>
      <c r="AU257" s="247">
        <v>5.8</v>
      </c>
      <c r="AV257" s="247">
        <v>144</v>
      </c>
      <c r="AW257" s="247">
        <v>0</v>
      </c>
      <c r="AX257" s="247">
        <v>0</v>
      </c>
      <c r="AY257" s="247">
        <v>0</v>
      </c>
      <c r="AZ257" s="245">
        <f t="shared" si="246"/>
        <v>6</v>
      </c>
      <c r="BA257" s="259">
        <v>1.7</v>
      </c>
      <c r="BB257" s="259">
        <v>3.3</v>
      </c>
      <c r="BC257" s="259">
        <v>1</v>
      </c>
      <c r="BD257" s="252" t="s">
        <v>940</v>
      </c>
      <c r="BF257" s="254">
        <f t="shared" si="239"/>
        <v>592.6</v>
      </c>
      <c r="BG257" s="254">
        <f t="shared" si="240"/>
        <v>436.8</v>
      </c>
      <c r="BH257" s="254">
        <f t="shared" si="241"/>
        <v>829.89121335191078</v>
      </c>
      <c r="BI257" s="254">
        <f t="shared" si="242"/>
        <v>648.49390997974103</v>
      </c>
      <c r="BJ257" s="255">
        <f t="shared" si="200"/>
        <v>1.400423917232384</v>
      </c>
      <c r="BK257" s="255">
        <f t="shared" si="201"/>
        <v>1.4846472298070994</v>
      </c>
      <c r="BL257" s="256">
        <f>$BL$9*$BL$407</f>
        <v>705540</v>
      </c>
      <c r="BM257" s="257"/>
      <c r="BN257" s="257"/>
      <c r="BO257" s="257">
        <f t="shared" si="202"/>
        <v>705540</v>
      </c>
      <c r="BP257" s="257">
        <f t="shared" si="243"/>
        <v>829891.21335191082</v>
      </c>
      <c r="BQ257" s="258">
        <f t="shared" si="203"/>
        <v>-124351.21335191082</v>
      </c>
    </row>
    <row r="258" spans="1:69" s="253" customFormat="1" ht="31.2">
      <c r="A258" s="704"/>
      <c r="B258" s="170" t="s">
        <v>249</v>
      </c>
      <c r="C258" s="244" t="s">
        <v>420</v>
      </c>
      <c r="D258" s="208">
        <v>183</v>
      </c>
      <c r="E258" s="170" t="s">
        <v>95</v>
      </c>
      <c r="F258" s="124">
        <v>1</v>
      </c>
      <c r="G258" s="124"/>
      <c r="H258" s="124"/>
      <c r="I258" s="156">
        <v>0.5</v>
      </c>
      <c r="J258" s="171"/>
      <c r="K258" s="171"/>
      <c r="L258" s="171"/>
      <c r="M258" s="171"/>
      <c r="N258" s="171"/>
      <c r="O258" s="171"/>
      <c r="P258" s="171"/>
      <c r="Q258" s="171"/>
      <c r="R258" s="198">
        <f t="shared" si="247"/>
        <v>1</v>
      </c>
      <c r="S258" s="198">
        <f t="shared" si="248"/>
        <v>0</v>
      </c>
      <c r="T258" s="198">
        <f t="shared" si="249"/>
        <v>0</v>
      </c>
      <c r="U258" s="198">
        <f t="shared" si="250"/>
        <v>0.5</v>
      </c>
      <c r="V258" s="198">
        <f t="shared" si="251"/>
        <v>1.5</v>
      </c>
      <c r="W258" s="247">
        <v>1</v>
      </c>
      <c r="X258" s="247"/>
      <c r="Y258" s="247"/>
      <c r="Z258" s="259">
        <v>0.25</v>
      </c>
      <c r="AA258" s="247"/>
      <c r="AB258" s="247"/>
      <c r="AC258" s="53">
        <f t="shared" si="198"/>
        <v>0</v>
      </c>
      <c r="AD258" s="246">
        <v>0.5</v>
      </c>
      <c r="AE258" s="247"/>
      <c r="AF258" s="247"/>
      <c r="AG258" s="259">
        <v>0.25</v>
      </c>
      <c r="AH258" s="248">
        <f t="shared" si="199"/>
        <v>0.5</v>
      </c>
      <c r="AI258" s="249">
        <v>1</v>
      </c>
      <c r="AJ258" s="249"/>
      <c r="AK258" s="249"/>
      <c r="AL258" s="249">
        <v>1</v>
      </c>
      <c r="AM258" s="247" t="s">
        <v>430</v>
      </c>
      <c r="AN258" s="247"/>
      <c r="AO258" s="247"/>
      <c r="AP258" s="245">
        <f t="shared" si="244"/>
        <v>388.00000000000006</v>
      </c>
      <c r="AQ258" s="247">
        <v>236.3</v>
      </c>
      <c r="AR258" s="247">
        <v>41.3</v>
      </c>
      <c r="AS258" s="247">
        <v>83.5</v>
      </c>
      <c r="AT258" s="245">
        <f t="shared" si="245"/>
        <v>23.3</v>
      </c>
      <c r="AU258" s="247">
        <v>0</v>
      </c>
      <c r="AV258" s="247">
        <v>23.3</v>
      </c>
      <c r="AW258" s="247">
        <v>0</v>
      </c>
      <c r="AX258" s="247">
        <v>0</v>
      </c>
      <c r="AY258" s="247">
        <v>0</v>
      </c>
      <c r="AZ258" s="245">
        <f t="shared" si="246"/>
        <v>3.5999999999999996</v>
      </c>
      <c r="BA258" s="259">
        <v>2.2999999999999998</v>
      </c>
      <c r="BB258" s="259">
        <v>1.3</v>
      </c>
      <c r="BC258" s="259">
        <v>0</v>
      </c>
      <c r="BD258" s="252"/>
      <c r="BF258" s="254">
        <f t="shared" si="239"/>
        <v>388.00000000000006</v>
      </c>
      <c r="BG258" s="254">
        <f t="shared" si="240"/>
        <v>361.1</v>
      </c>
      <c r="BH258" s="254">
        <f t="shared" si="241"/>
        <v>543.3644798861651</v>
      </c>
      <c r="BI258" s="254">
        <f t="shared" si="242"/>
        <v>536.10611468334366</v>
      </c>
      <c r="BJ258" s="255">
        <f t="shared" si="200"/>
        <v>1.400423917232384</v>
      </c>
      <c r="BK258" s="255">
        <f t="shared" si="201"/>
        <v>1.4846472298070994</v>
      </c>
      <c r="BL258" s="274">
        <f>$BL$9*$BL$406</f>
        <v>587950</v>
      </c>
      <c r="BM258" s="257"/>
      <c r="BN258" s="257"/>
      <c r="BO258" s="257">
        <f t="shared" si="202"/>
        <v>587950</v>
      </c>
      <c r="BP258" s="257">
        <f t="shared" si="243"/>
        <v>543364.47988616512</v>
      </c>
      <c r="BQ258" s="258">
        <f t="shared" si="203"/>
        <v>44585.520113834878</v>
      </c>
    </row>
    <row r="259" spans="1:69" s="267" customFormat="1" ht="31.2">
      <c r="A259" s="704"/>
      <c r="B259" s="171" t="s">
        <v>250</v>
      </c>
      <c r="C259" s="260" t="s">
        <v>421</v>
      </c>
      <c r="D259" s="261">
        <v>285</v>
      </c>
      <c r="E259" s="171" t="s">
        <v>95</v>
      </c>
      <c r="F259" s="124">
        <v>1</v>
      </c>
      <c r="G259" s="124"/>
      <c r="H259" s="124"/>
      <c r="I259" s="156">
        <v>0.5</v>
      </c>
      <c r="J259" s="171"/>
      <c r="K259" s="171"/>
      <c r="L259" s="171"/>
      <c r="M259" s="171"/>
      <c r="N259" s="171"/>
      <c r="O259" s="171"/>
      <c r="P259" s="171"/>
      <c r="Q259" s="171"/>
      <c r="R259" s="198">
        <f t="shared" si="247"/>
        <v>1</v>
      </c>
      <c r="S259" s="198">
        <f t="shared" si="248"/>
        <v>0</v>
      </c>
      <c r="T259" s="198">
        <f t="shared" si="249"/>
        <v>0</v>
      </c>
      <c r="U259" s="198">
        <f t="shared" si="250"/>
        <v>0.5</v>
      </c>
      <c r="V259" s="198">
        <f t="shared" si="251"/>
        <v>1.5</v>
      </c>
      <c r="W259" s="262">
        <v>1</v>
      </c>
      <c r="X259" s="262"/>
      <c r="Y259" s="262"/>
      <c r="Z259" s="262">
        <v>0.5</v>
      </c>
      <c r="AA259" s="262"/>
      <c r="AB259" s="262"/>
      <c r="AC259" s="272">
        <f t="shared" si="198"/>
        <v>0</v>
      </c>
      <c r="AD259" s="262"/>
      <c r="AE259" s="262"/>
      <c r="AF259" s="262"/>
      <c r="AG259" s="262">
        <v>5</v>
      </c>
      <c r="AH259" s="264">
        <f t="shared" si="199"/>
        <v>1</v>
      </c>
      <c r="AI259" s="260">
        <v>1</v>
      </c>
      <c r="AJ259" s="260"/>
      <c r="AK259" s="260"/>
      <c r="AL259" s="260">
        <v>1</v>
      </c>
      <c r="AM259" s="262" t="s">
        <v>429</v>
      </c>
      <c r="AN259" s="262"/>
      <c r="AO259" s="262"/>
      <c r="AP259" s="265">
        <f t="shared" si="244"/>
        <v>197.20000000000002</v>
      </c>
      <c r="AQ259" s="262">
        <v>142.80000000000001</v>
      </c>
      <c r="AR259" s="262">
        <v>0</v>
      </c>
      <c r="AS259" s="262">
        <v>43.1</v>
      </c>
      <c r="AT259" s="265">
        <f t="shared" si="245"/>
        <v>7.4</v>
      </c>
      <c r="AU259" s="262">
        <v>5.8</v>
      </c>
      <c r="AV259" s="262">
        <v>1.6</v>
      </c>
      <c r="AW259" s="262">
        <v>0</v>
      </c>
      <c r="AX259" s="262">
        <v>0</v>
      </c>
      <c r="AY259" s="262">
        <v>0</v>
      </c>
      <c r="AZ259" s="265">
        <f t="shared" si="246"/>
        <v>3.9</v>
      </c>
      <c r="BA259" s="263">
        <v>0.6</v>
      </c>
      <c r="BB259" s="263">
        <v>3.3</v>
      </c>
      <c r="BC259" s="263">
        <v>0</v>
      </c>
      <c r="BD259" s="266" t="s">
        <v>941</v>
      </c>
      <c r="BF259" s="268">
        <f t="shared" si="239"/>
        <v>197.20000000000002</v>
      </c>
      <c r="BG259" s="268">
        <f t="shared" si="240"/>
        <v>185.9</v>
      </c>
      <c r="BH259" s="268">
        <f t="shared" si="241"/>
        <v>276.16359647822617</v>
      </c>
      <c r="BI259" s="268">
        <f t="shared" si="242"/>
        <v>275.99592002113985</v>
      </c>
      <c r="BJ259" s="269">
        <f t="shared" si="200"/>
        <v>1.400423917232384</v>
      </c>
      <c r="BK259" s="269">
        <f t="shared" si="201"/>
        <v>1.4846472298070998</v>
      </c>
      <c r="BL259" s="270"/>
      <c r="BM259" s="270"/>
      <c r="BN259" s="270"/>
      <c r="BO259" s="270">
        <f t="shared" si="202"/>
        <v>0</v>
      </c>
      <c r="BP259" s="270">
        <f t="shared" si="243"/>
        <v>276163.59647822619</v>
      </c>
      <c r="BQ259" s="271">
        <f t="shared" si="203"/>
        <v>-276163.59647822619</v>
      </c>
    </row>
    <row r="260" spans="1:69" s="253" customFormat="1" ht="31.2">
      <c r="A260" s="704"/>
      <c r="B260" s="170" t="s">
        <v>251</v>
      </c>
      <c r="C260" s="244" t="s">
        <v>422</v>
      </c>
      <c r="D260" s="172">
        <v>406</v>
      </c>
      <c r="E260" s="170" t="s">
        <v>95</v>
      </c>
      <c r="F260" s="124">
        <v>1</v>
      </c>
      <c r="G260" s="124"/>
      <c r="H260" s="124"/>
      <c r="I260" s="156">
        <v>0.5</v>
      </c>
      <c r="J260" s="171"/>
      <c r="K260" s="171"/>
      <c r="L260" s="171"/>
      <c r="M260" s="171"/>
      <c r="N260" s="171"/>
      <c r="O260" s="171"/>
      <c r="P260" s="171"/>
      <c r="Q260" s="171"/>
      <c r="R260" s="198">
        <f t="shared" si="247"/>
        <v>1</v>
      </c>
      <c r="S260" s="198">
        <f t="shared" si="248"/>
        <v>0</v>
      </c>
      <c r="T260" s="198">
        <f t="shared" si="249"/>
        <v>0</v>
      </c>
      <c r="U260" s="198">
        <f t="shared" si="250"/>
        <v>0.5</v>
      </c>
      <c r="V260" s="198">
        <f t="shared" si="251"/>
        <v>1.5</v>
      </c>
      <c r="W260" s="247">
        <v>1</v>
      </c>
      <c r="X260" s="247"/>
      <c r="Y260" s="247"/>
      <c r="Z260" s="247"/>
      <c r="AA260" s="247"/>
      <c r="AB260" s="247"/>
      <c r="AC260" s="53">
        <f t="shared" si="198"/>
        <v>0</v>
      </c>
      <c r="AD260" s="246">
        <v>1</v>
      </c>
      <c r="AE260" s="247"/>
      <c r="AF260" s="247"/>
      <c r="AG260" s="247"/>
      <c r="AH260" s="248">
        <f t="shared" si="199"/>
        <v>0</v>
      </c>
      <c r="AI260" s="249">
        <v>1</v>
      </c>
      <c r="AJ260" s="249"/>
      <c r="AK260" s="249"/>
      <c r="AL260" s="249"/>
      <c r="AM260" s="247" t="s">
        <v>429</v>
      </c>
      <c r="AN260" s="247"/>
      <c r="AO260" s="247"/>
      <c r="AP260" s="245">
        <f t="shared" si="244"/>
        <v>445.9</v>
      </c>
      <c r="AQ260" s="247">
        <v>310.89999999999998</v>
      </c>
      <c r="AR260" s="247">
        <v>0</v>
      </c>
      <c r="AS260" s="247">
        <v>93.9</v>
      </c>
      <c r="AT260" s="245">
        <f t="shared" si="245"/>
        <v>28</v>
      </c>
      <c r="AU260" s="247">
        <v>5.8</v>
      </c>
      <c r="AV260" s="247">
        <v>22.2</v>
      </c>
      <c r="AW260" s="247">
        <v>0</v>
      </c>
      <c r="AX260" s="247">
        <v>0</v>
      </c>
      <c r="AY260" s="247">
        <v>0</v>
      </c>
      <c r="AZ260" s="245">
        <f t="shared" si="246"/>
        <v>13.1</v>
      </c>
      <c r="BA260" s="259">
        <v>3.4</v>
      </c>
      <c r="BB260" s="259">
        <v>7.6</v>
      </c>
      <c r="BC260" s="259">
        <v>2.1</v>
      </c>
      <c r="BD260" s="252"/>
      <c r="BF260" s="254">
        <f t="shared" si="239"/>
        <v>445.9</v>
      </c>
      <c r="BG260" s="254">
        <f t="shared" si="240"/>
        <v>404.79999999999995</v>
      </c>
      <c r="BH260" s="254">
        <f t="shared" si="241"/>
        <v>624.44902469392002</v>
      </c>
      <c r="BI260" s="254">
        <f t="shared" si="242"/>
        <v>600.98519862591377</v>
      </c>
      <c r="BJ260" s="255">
        <f t="shared" si="200"/>
        <v>1.400423917232384</v>
      </c>
      <c r="BK260" s="255">
        <f t="shared" si="201"/>
        <v>1.4846472298070994</v>
      </c>
      <c r="BL260" s="256">
        <f>$BL$9*$BL$407</f>
        <v>705540</v>
      </c>
      <c r="BM260" s="257"/>
      <c r="BN260" s="257"/>
      <c r="BO260" s="257">
        <f t="shared" si="202"/>
        <v>705540</v>
      </c>
      <c r="BP260" s="257">
        <f t="shared" si="243"/>
        <v>624449.02469392004</v>
      </c>
      <c r="BQ260" s="258">
        <f t="shared" si="203"/>
        <v>81090.975306079956</v>
      </c>
    </row>
    <row r="261" spans="1:69" s="253" customFormat="1" ht="31.2">
      <c r="A261" s="704"/>
      <c r="B261" s="170" t="s">
        <v>252</v>
      </c>
      <c r="C261" s="244" t="s">
        <v>423</v>
      </c>
      <c r="D261" s="208">
        <v>250</v>
      </c>
      <c r="E261" s="170" t="s">
        <v>95</v>
      </c>
      <c r="F261" s="124">
        <v>1</v>
      </c>
      <c r="G261" s="124"/>
      <c r="H261" s="124"/>
      <c r="I261" s="156">
        <v>0.5</v>
      </c>
      <c r="J261" s="171"/>
      <c r="K261" s="171"/>
      <c r="L261" s="171"/>
      <c r="M261" s="171"/>
      <c r="N261" s="171"/>
      <c r="O261" s="171"/>
      <c r="P261" s="171"/>
      <c r="Q261" s="171"/>
      <c r="R261" s="198">
        <f t="shared" si="247"/>
        <v>1</v>
      </c>
      <c r="S261" s="198">
        <f t="shared" si="248"/>
        <v>0</v>
      </c>
      <c r="T261" s="198">
        <f t="shared" si="249"/>
        <v>0</v>
      </c>
      <c r="U261" s="198">
        <f t="shared" si="250"/>
        <v>0.5</v>
      </c>
      <c r="V261" s="198">
        <f t="shared" si="251"/>
        <v>1.5</v>
      </c>
      <c r="W261" s="247">
        <v>1</v>
      </c>
      <c r="X261" s="247"/>
      <c r="Y261" s="247"/>
      <c r="Z261" s="259">
        <v>0.25</v>
      </c>
      <c r="AA261" s="247"/>
      <c r="AB261" s="259">
        <v>0.25</v>
      </c>
      <c r="AC261" s="53">
        <f t="shared" si="198"/>
        <v>0</v>
      </c>
      <c r="AD261" s="246">
        <v>0.5</v>
      </c>
      <c r="AE261" s="247"/>
      <c r="AF261" s="247"/>
      <c r="AG261" s="247">
        <v>0.5</v>
      </c>
      <c r="AH261" s="248">
        <f t="shared" si="199"/>
        <v>0.5</v>
      </c>
      <c r="AI261" s="249">
        <v>1</v>
      </c>
      <c r="AJ261" s="249"/>
      <c r="AK261" s="249"/>
      <c r="AL261" s="249">
        <v>1</v>
      </c>
      <c r="AM261" s="247" t="s">
        <v>430</v>
      </c>
      <c r="AN261" s="247"/>
      <c r="AO261" s="247"/>
      <c r="AP261" s="245">
        <f t="shared" si="244"/>
        <v>378.90000000000003</v>
      </c>
      <c r="AQ261" s="247">
        <v>216.9</v>
      </c>
      <c r="AR261" s="247">
        <v>59.3</v>
      </c>
      <c r="AS261" s="247">
        <v>83.4</v>
      </c>
      <c r="AT261" s="245">
        <f t="shared" si="245"/>
        <v>13.8</v>
      </c>
      <c r="AU261" s="247">
        <v>0</v>
      </c>
      <c r="AV261" s="247">
        <v>13.8</v>
      </c>
      <c r="AW261" s="247">
        <v>0</v>
      </c>
      <c r="AX261" s="247">
        <v>0</v>
      </c>
      <c r="AY261" s="247">
        <v>0</v>
      </c>
      <c r="AZ261" s="245">
        <f t="shared" si="246"/>
        <v>5.5</v>
      </c>
      <c r="BA261" s="259">
        <v>4.3</v>
      </c>
      <c r="BB261" s="259">
        <v>1.2</v>
      </c>
      <c r="BC261" s="259">
        <v>0</v>
      </c>
      <c r="BD261" s="252"/>
      <c r="BF261" s="254">
        <f t="shared" si="239"/>
        <v>378.90000000000003</v>
      </c>
      <c r="BG261" s="254">
        <f t="shared" si="240"/>
        <v>359.6</v>
      </c>
      <c r="BH261" s="254">
        <f t="shared" si="241"/>
        <v>530.62062223935027</v>
      </c>
      <c r="BI261" s="254">
        <f t="shared" si="242"/>
        <v>533.87914383863301</v>
      </c>
      <c r="BJ261" s="255">
        <f t="shared" si="200"/>
        <v>1.4004239172323838</v>
      </c>
      <c r="BK261" s="255">
        <f t="shared" si="201"/>
        <v>1.4846472298070994</v>
      </c>
      <c r="BL261" s="274">
        <f>$BL$9*$BL$406</f>
        <v>587950</v>
      </c>
      <c r="BM261" s="257"/>
      <c r="BN261" s="257"/>
      <c r="BO261" s="257">
        <f t="shared" si="202"/>
        <v>587950</v>
      </c>
      <c r="BP261" s="257">
        <f t="shared" si="243"/>
        <v>530620.62223935022</v>
      </c>
      <c r="BQ261" s="258">
        <f t="shared" si="203"/>
        <v>57329.377760649775</v>
      </c>
    </row>
    <row r="262" spans="1:69" s="253" customFormat="1" ht="31.2">
      <c r="A262" s="704"/>
      <c r="B262" s="170" t="s">
        <v>253</v>
      </c>
      <c r="C262" s="244" t="s">
        <v>424</v>
      </c>
      <c r="D262" s="172">
        <v>574</v>
      </c>
      <c r="E262" s="170" t="s">
        <v>95</v>
      </c>
      <c r="F262" s="124">
        <v>1</v>
      </c>
      <c r="G262" s="124"/>
      <c r="H262" s="124"/>
      <c r="I262" s="156">
        <v>0.5</v>
      </c>
      <c r="J262" s="171"/>
      <c r="K262" s="171"/>
      <c r="L262" s="171"/>
      <c r="M262" s="171"/>
      <c r="N262" s="171"/>
      <c r="O262" s="171"/>
      <c r="P262" s="171"/>
      <c r="Q262" s="171"/>
      <c r="R262" s="198">
        <f t="shared" si="247"/>
        <v>1</v>
      </c>
      <c r="S262" s="198">
        <f t="shared" si="248"/>
        <v>0</v>
      </c>
      <c r="T262" s="198">
        <f t="shared" si="249"/>
        <v>0</v>
      </c>
      <c r="U262" s="198">
        <f t="shared" si="250"/>
        <v>0.5</v>
      </c>
      <c r="V262" s="198">
        <f t="shared" si="251"/>
        <v>1.5</v>
      </c>
      <c r="W262" s="247">
        <v>1</v>
      </c>
      <c r="X262" s="247"/>
      <c r="Y262" s="247"/>
      <c r="Z262" s="247">
        <v>0.5</v>
      </c>
      <c r="AA262" s="247"/>
      <c r="AB262" s="247"/>
      <c r="AC262" s="53">
        <f t="shared" si="198"/>
        <v>0</v>
      </c>
      <c r="AD262" s="246">
        <v>1</v>
      </c>
      <c r="AE262" s="247"/>
      <c r="AF262" s="247"/>
      <c r="AG262" s="247">
        <v>0.5</v>
      </c>
      <c r="AH262" s="248">
        <f t="shared" si="199"/>
        <v>0</v>
      </c>
      <c r="AI262" s="249">
        <v>1</v>
      </c>
      <c r="AJ262" s="249"/>
      <c r="AK262" s="249"/>
      <c r="AL262" s="249">
        <v>1</v>
      </c>
      <c r="AM262" s="247" t="s">
        <v>429</v>
      </c>
      <c r="AN262" s="247"/>
      <c r="AO262" s="247"/>
      <c r="AP262" s="245">
        <f t="shared" si="244"/>
        <v>537.09999999999991</v>
      </c>
      <c r="AQ262" s="247">
        <v>319.2</v>
      </c>
      <c r="AR262" s="247">
        <v>79.099999999999994</v>
      </c>
      <c r="AS262" s="247">
        <v>120.3</v>
      </c>
      <c r="AT262" s="245">
        <f t="shared" si="245"/>
        <v>6.3</v>
      </c>
      <c r="AU262" s="247">
        <v>5.8</v>
      </c>
      <c r="AV262" s="247">
        <v>0.5</v>
      </c>
      <c r="AW262" s="247">
        <v>0</v>
      </c>
      <c r="AX262" s="247">
        <v>0</v>
      </c>
      <c r="AY262" s="247">
        <v>0</v>
      </c>
      <c r="AZ262" s="245">
        <f t="shared" si="246"/>
        <v>12.200000000000001</v>
      </c>
      <c r="BA262" s="259">
        <v>3.3</v>
      </c>
      <c r="BB262" s="259">
        <v>8</v>
      </c>
      <c r="BC262" s="259">
        <v>0.9</v>
      </c>
      <c r="BD262" s="252"/>
      <c r="BF262" s="254">
        <f t="shared" si="239"/>
        <v>537.09999999999991</v>
      </c>
      <c r="BG262" s="254">
        <f t="shared" si="240"/>
        <v>518.59999999999991</v>
      </c>
      <c r="BH262" s="254">
        <f t="shared" si="241"/>
        <v>752.16768594551331</v>
      </c>
      <c r="BI262" s="254">
        <f t="shared" si="242"/>
        <v>769.93805337796175</v>
      </c>
      <c r="BJ262" s="255">
        <f t="shared" si="200"/>
        <v>1.400423917232384</v>
      </c>
      <c r="BK262" s="255">
        <f t="shared" si="201"/>
        <v>1.4846472298070996</v>
      </c>
      <c r="BL262" s="256">
        <f>$BL$9*$BL$407</f>
        <v>705540</v>
      </c>
      <c r="BM262" s="257"/>
      <c r="BN262" s="257"/>
      <c r="BO262" s="257">
        <f t="shared" si="202"/>
        <v>705540</v>
      </c>
      <c r="BP262" s="257">
        <f t="shared" si="243"/>
        <v>752167.68594551331</v>
      </c>
      <c r="BQ262" s="258">
        <f t="shared" si="203"/>
        <v>-46627.685945513309</v>
      </c>
    </row>
    <row r="263" spans="1:69" s="253" customFormat="1" ht="31.2">
      <c r="A263" s="704"/>
      <c r="B263" s="170" t="s">
        <v>254</v>
      </c>
      <c r="C263" s="244" t="s">
        <v>425</v>
      </c>
      <c r="D263" s="208">
        <v>228</v>
      </c>
      <c r="E263" s="170" t="s">
        <v>18</v>
      </c>
      <c r="F263" s="124">
        <v>1</v>
      </c>
      <c r="G263" s="124"/>
      <c r="H263" s="124"/>
      <c r="I263" s="156">
        <v>0.5</v>
      </c>
      <c r="J263" s="171"/>
      <c r="K263" s="171"/>
      <c r="L263" s="171"/>
      <c r="M263" s="171"/>
      <c r="N263" s="171"/>
      <c r="O263" s="171"/>
      <c r="P263" s="171"/>
      <c r="Q263" s="171"/>
      <c r="R263" s="198">
        <f t="shared" si="247"/>
        <v>1</v>
      </c>
      <c r="S263" s="198">
        <f t="shared" si="248"/>
        <v>0</v>
      </c>
      <c r="T263" s="198">
        <f t="shared" si="249"/>
        <v>0</v>
      </c>
      <c r="U263" s="198">
        <f t="shared" si="250"/>
        <v>0.5</v>
      </c>
      <c r="V263" s="198">
        <f t="shared" si="251"/>
        <v>1.5</v>
      </c>
      <c r="W263" s="246">
        <v>1</v>
      </c>
      <c r="X263" s="246"/>
      <c r="Y263" s="247"/>
      <c r="Z263" s="247">
        <v>0</v>
      </c>
      <c r="AA263" s="247"/>
      <c r="AB263" s="247"/>
      <c r="AC263" s="53">
        <f t="shared" si="198"/>
        <v>0</v>
      </c>
      <c r="AD263" s="273">
        <v>1</v>
      </c>
      <c r="AE263" s="247"/>
      <c r="AF263" s="247"/>
      <c r="AG263" s="247"/>
      <c r="AH263" s="248">
        <f t="shared" si="199"/>
        <v>0</v>
      </c>
      <c r="AI263" s="249">
        <v>1</v>
      </c>
      <c r="AJ263" s="249"/>
      <c r="AK263" s="249"/>
      <c r="AL263" s="249"/>
      <c r="AM263" s="247" t="s">
        <v>429</v>
      </c>
      <c r="AN263" s="247"/>
      <c r="AO263" s="247"/>
      <c r="AP263" s="245">
        <f t="shared" si="244"/>
        <v>480.3</v>
      </c>
      <c r="AQ263" s="247">
        <v>297.2</v>
      </c>
      <c r="AR263" s="247">
        <v>0</v>
      </c>
      <c r="AS263" s="247">
        <v>89.8</v>
      </c>
      <c r="AT263" s="245">
        <f t="shared" si="245"/>
        <v>83.6</v>
      </c>
      <c r="AU263" s="247">
        <v>5.8</v>
      </c>
      <c r="AV263" s="247">
        <v>77.8</v>
      </c>
      <c r="AW263" s="247">
        <v>0</v>
      </c>
      <c r="AX263" s="247">
        <v>0</v>
      </c>
      <c r="AY263" s="247">
        <v>0</v>
      </c>
      <c r="AZ263" s="245">
        <f t="shared" si="246"/>
        <v>9.6999999999999993</v>
      </c>
      <c r="BA263" s="259">
        <v>2.2999999999999998</v>
      </c>
      <c r="BB263" s="259">
        <v>7.4</v>
      </c>
      <c r="BC263" s="259">
        <v>0</v>
      </c>
      <c r="BD263" s="252" t="s">
        <v>942</v>
      </c>
      <c r="BF263" s="254">
        <f t="shared" si="239"/>
        <v>480.3</v>
      </c>
      <c r="BG263" s="254">
        <f t="shared" si="240"/>
        <v>387</v>
      </c>
      <c r="BH263" s="254">
        <f t="shared" si="241"/>
        <v>672.623607446714</v>
      </c>
      <c r="BI263" s="254">
        <f t="shared" si="242"/>
        <v>574.55847793534758</v>
      </c>
      <c r="BJ263" s="255">
        <f t="shared" si="200"/>
        <v>1.4004239172323838</v>
      </c>
      <c r="BK263" s="255">
        <f t="shared" si="201"/>
        <v>1.4846472298070996</v>
      </c>
      <c r="BL263" s="256">
        <f>$BL$9*$BL$407</f>
        <v>705540</v>
      </c>
      <c r="BM263" s="257"/>
      <c r="BN263" s="257"/>
      <c r="BO263" s="257">
        <f t="shared" si="202"/>
        <v>705540</v>
      </c>
      <c r="BP263" s="257">
        <f t="shared" si="243"/>
        <v>672623.60744671396</v>
      </c>
      <c r="BQ263" s="258">
        <f t="shared" si="203"/>
        <v>32916.392553286045</v>
      </c>
    </row>
    <row r="264" spans="1:69" s="253" customFormat="1" ht="31.2">
      <c r="A264" s="704"/>
      <c r="B264" s="170" t="s">
        <v>255</v>
      </c>
      <c r="C264" s="244" t="s">
        <v>426</v>
      </c>
      <c r="D264" s="172">
        <v>312</v>
      </c>
      <c r="E264" s="170" t="s">
        <v>15</v>
      </c>
      <c r="F264" s="124">
        <v>1</v>
      </c>
      <c r="G264" s="124"/>
      <c r="H264" s="124"/>
      <c r="I264" s="156">
        <v>0.5</v>
      </c>
      <c r="J264" s="171"/>
      <c r="K264" s="171"/>
      <c r="L264" s="171"/>
      <c r="M264" s="171"/>
      <c r="N264" s="171"/>
      <c r="O264" s="171"/>
      <c r="P264" s="171"/>
      <c r="Q264" s="171"/>
      <c r="R264" s="198">
        <f t="shared" si="247"/>
        <v>1</v>
      </c>
      <c r="S264" s="198">
        <f t="shared" si="248"/>
        <v>0</v>
      </c>
      <c r="T264" s="198">
        <f t="shared" si="249"/>
        <v>0</v>
      </c>
      <c r="U264" s="198">
        <f t="shared" si="250"/>
        <v>0.5</v>
      </c>
      <c r="V264" s="198">
        <f t="shared" si="251"/>
        <v>1.5</v>
      </c>
      <c r="W264" s="247">
        <v>1</v>
      </c>
      <c r="X264" s="247"/>
      <c r="Y264" s="247"/>
      <c r="Z264" s="259">
        <v>0.25</v>
      </c>
      <c r="AA264" s="247"/>
      <c r="AB264" s="247"/>
      <c r="AC264" s="53">
        <f t="shared" si="198"/>
        <v>0</v>
      </c>
      <c r="AD264" s="246">
        <v>1</v>
      </c>
      <c r="AE264" s="247"/>
      <c r="AF264" s="247"/>
      <c r="AG264" s="247"/>
      <c r="AH264" s="248">
        <f t="shared" si="199"/>
        <v>0</v>
      </c>
      <c r="AI264" s="249">
        <v>1</v>
      </c>
      <c r="AJ264" s="249"/>
      <c r="AK264" s="249"/>
      <c r="AL264" s="249">
        <v>1</v>
      </c>
      <c r="AM264" s="247" t="s">
        <v>429</v>
      </c>
      <c r="AN264" s="247"/>
      <c r="AO264" s="247"/>
      <c r="AP264" s="245">
        <f t="shared" si="244"/>
        <v>566.9</v>
      </c>
      <c r="AQ264" s="247">
        <v>295.5</v>
      </c>
      <c r="AR264" s="247">
        <v>41.2</v>
      </c>
      <c r="AS264" s="247">
        <v>101.7</v>
      </c>
      <c r="AT264" s="245">
        <f t="shared" si="245"/>
        <v>116.7</v>
      </c>
      <c r="AU264" s="247">
        <v>5.8</v>
      </c>
      <c r="AV264" s="247">
        <v>110.9</v>
      </c>
      <c r="AW264" s="247">
        <v>0</v>
      </c>
      <c r="AX264" s="247">
        <v>0</v>
      </c>
      <c r="AY264" s="247">
        <v>0</v>
      </c>
      <c r="AZ264" s="245">
        <f t="shared" si="246"/>
        <v>11.8</v>
      </c>
      <c r="BA264" s="259">
        <v>6</v>
      </c>
      <c r="BB264" s="259">
        <v>5.8</v>
      </c>
      <c r="BC264" s="259">
        <v>0</v>
      </c>
      <c r="BD264" s="252"/>
      <c r="BF264" s="254">
        <f t="shared" si="239"/>
        <v>566.9</v>
      </c>
      <c r="BG264" s="254">
        <f t="shared" si="240"/>
        <v>438.4</v>
      </c>
      <c r="BH264" s="254">
        <f t="shared" si="241"/>
        <v>793.90031867903838</v>
      </c>
      <c r="BI264" s="254">
        <f t="shared" si="242"/>
        <v>650.86934554743232</v>
      </c>
      <c r="BJ264" s="255">
        <f t="shared" si="200"/>
        <v>1.4004239172323838</v>
      </c>
      <c r="BK264" s="255">
        <f t="shared" si="201"/>
        <v>1.4846472298070994</v>
      </c>
      <c r="BL264" s="256">
        <f>$BL$9*$BL$407</f>
        <v>705540</v>
      </c>
      <c r="BM264" s="257"/>
      <c r="BN264" s="257"/>
      <c r="BO264" s="257">
        <f t="shared" si="202"/>
        <v>705540</v>
      </c>
      <c r="BP264" s="257">
        <f t="shared" si="243"/>
        <v>793900.31867903844</v>
      </c>
      <c r="BQ264" s="258">
        <f t="shared" si="203"/>
        <v>-88360.318679038435</v>
      </c>
    </row>
    <row r="265" spans="1:69" s="253" customFormat="1" ht="46.8">
      <c r="A265" s="704"/>
      <c r="B265" s="170" t="s">
        <v>256</v>
      </c>
      <c r="C265" s="244" t="s">
        <v>427</v>
      </c>
      <c r="D265" s="172">
        <v>406</v>
      </c>
      <c r="E265" s="170" t="s">
        <v>257</v>
      </c>
      <c r="F265" s="124">
        <v>1</v>
      </c>
      <c r="G265" s="124"/>
      <c r="H265" s="124"/>
      <c r="I265" s="156">
        <v>0.5</v>
      </c>
      <c r="J265" s="171"/>
      <c r="K265" s="171"/>
      <c r="L265" s="171"/>
      <c r="M265" s="171"/>
      <c r="N265" s="171"/>
      <c r="O265" s="171"/>
      <c r="P265" s="171"/>
      <c r="Q265" s="171"/>
      <c r="R265" s="198">
        <f t="shared" si="247"/>
        <v>1</v>
      </c>
      <c r="S265" s="198">
        <f t="shared" si="248"/>
        <v>0</v>
      </c>
      <c r="T265" s="198">
        <f t="shared" si="249"/>
        <v>0</v>
      </c>
      <c r="U265" s="198">
        <f t="shared" si="250"/>
        <v>0.5</v>
      </c>
      <c r="V265" s="198">
        <f t="shared" si="251"/>
        <v>1.5</v>
      </c>
      <c r="W265" s="246">
        <v>1</v>
      </c>
      <c r="X265" s="246"/>
      <c r="Y265" s="247"/>
      <c r="Z265" s="247"/>
      <c r="AA265" s="247"/>
      <c r="AB265" s="247"/>
      <c r="AC265" s="53">
        <f t="shared" ref="AC265:AC328" si="252">R265+S265+T265-W265-X265</f>
        <v>0</v>
      </c>
      <c r="AD265" s="246">
        <v>1</v>
      </c>
      <c r="AE265" s="247"/>
      <c r="AF265" s="247"/>
      <c r="AG265" s="247"/>
      <c r="AH265" s="248">
        <f t="shared" ref="AH265:AH328" si="253">R265+S265+T265-AD265-AE265</f>
        <v>0</v>
      </c>
      <c r="AI265" s="249">
        <v>1</v>
      </c>
      <c r="AJ265" s="249"/>
      <c r="AK265" s="249"/>
      <c r="AL265" s="249"/>
      <c r="AM265" s="247" t="s">
        <v>429</v>
      </c>
      <c r="AN265" s="247"/>
      <c r="AO265" s="247"/>
      <c r="AP265" s="245">
        <f t="shared" si="244"/>
        <v>490.8</v>
      </c>
      <c r="AQ265" s="247">
        <v>296.10000000000002</v>
      </c>
      <c r="AR265" s="247">
        <v>0</v>
      </c>
      <c r="AS265" s="247">
        <v>89.4</v>
      </c>
      <c r="AT265" s="245">
        <f t="shared" si="245"/>
        <v>98.1</v>
      </c>
      <c r="AU265" s="247">
        <v>5.8</v>
      </c>
      <c r="AV265" s="247">
        <v>92.3</v>
      </c>
      <c r="AW265" s="247">
        <v>0</v>
      </c>
      <c r="AX265" s="247">
        <v>0</v>
      </c>
      <c r="AY265" s="247">
        <v>0</v>
      </c>
      <c r="AZ265" s="245">
        <f t="shared" si="246"/>
        <v>7.2</v>
      </c>
      <c r="BA265" s="259">
        <v>1.8</v>
      </c>
      <c r="BB265" s="259">
        <v>5</v>
      </c>
      <c r="BC265" s="259">
        <v>0.4</v>
      </c>
      <c r="BD265" s="252"/>
      <c r="BF265" s="254">
        <f t="shared" si="239"/>
        <v>490.8</v>
      </c>
      <c r="BG265" s="254">
        <f t="shared" si="240"/>
        <v>385.5</v>
      </c>
      <c r="BH265" s="254">
        <f t="shared" si="241"/>
        <v>687.32805857765413</v>
      </c>
      <c r="BI265" s="254">
        <f t="shared" si="242"/>
        <v>572.33150709063693</v>
      </c>
      <c r="BJ265" s="255">
        <f t="shared" ref="BJ265:BJ328" si="254">BH265/BF265</f>
        <v>1.400423917232384</v>
      </c>
      <c r="BK265" s="255">
        <f t="shared" ref="BK265:BK328" si="255">BI265/BG265</f>
        <v>1.4846472298070996</v>
      </c>
      <c r="BL265" s="256">
        <f>$BL$9*$BL$407</f>
        <v>705540</v>
      </c>
      <c r="BM265" s="257"/>
      <c r="BN265" s="257"/>
      <c r="BO265" s="257">
        <f t="shared" ref="BO265:BO328" si="256">BL265+BM265+BN265</f>
        <v>705540</v>
      </c>
      <c r="BP265" s="257">
        <f t="shared" si="243"/>
        <v>687328.05857765418</v>
      </c>
      <c r="BQ265" s="258">
        <f t="shared" ref="BQ265:BQ328" si="257">BO265-BP265</f>
        <v>18211.941422345815</v>
      </c>
    </row>
    <row r="266" spans="1:69" s="253" customFormat="1" ht="31.2">
      <c r="A266" s="704"/>
      <c r="B266" s="170" t="s">
        <v>258</v>
      </c>
      <c r="C266" s="244" t="s">
        <v>428</v>
      </c>
      <c r="D266" s="208">
        <v>234</v>
      </c>
      <c r="E266" s="170" t="s">
        <v>95</v>
      </c>
      <c r="F266" s="124">
        <v>1</v>
      </c>
      <c r="G266" s="124"/>
      <c r="H266" s="124"/>
      <c r="I266" s="156">
        <v>0.5</v>
      </c>
      <c r="J266" s="171"/>
      <c r="K266" s="171"/>
      <c r="L266" s="171"/>
      <c r="M266" s="171"/>
      <c r="N266" s="171"/>
      <c r="O266" s="171"/>
      <c r="P266" s="171"/>
      <c r="Q266" s="171"/>
      <c r="R266" s="198">
        <f t="shared" si="247"/>
        <v>1</v>
      </c>
      <c r="S266" s="198">
        <f t="shared" si="248"/>
        <v>0</v>
      </c>
      <c r="T266" s="198">
        <f t="shared" si="249"/>
        <v>0</v>
      </c>
      <c r="U266" s="198">
        <f t="shared" si="250"/>
        <v>0.5</v>
      </c>
      <c r="V266" s="198">
        <f t="shared" si="251"/>
        <v>1.5</v>
      </c>
      <c r="W266" s="247">
        <v>1</v>
      </c>
      <c r="X266" s="247"/>
      <c r="Y266" s="247"/>
      <c r="Z266" s="247"/>
      <c r="AA266" s="247"/>
      <c r="AB266" s="247"/>
      <c r="AC266" s="53">
        <f t="shared" si="252"/>
        <v>0</v>
      </c>
      <c r="AD266" s="246">
        <v>1</v>
      </c>
      <c r="AE266" s="247"/>
      <c r="AF266" s="247"/>
      <c r="AG266" s="247"/>
      <c r="AH266" s="248">
        <f t="shared" si="253"/>
        <v>0</v>
      </c>
      <c r="AI266" s="249">
        <v>1</v>
      </c>
      <c r="AJ266" s="249"/>
      <c r="AK266" s="249"/>
      <c r="AL266" s="249"/>
      <c r="AM266" s="247" t="s">
        <v>429</v>
      </c>
      <c r="AN266" s="247"/>
      <c r="AO266" s="247"/>
      <c r="AP266" s="245">
        <f t="shared" si="244"/>
        <v>386.09999999999997</v>
      </c>
      <c r="AQ266" s="247">
        <v>260.2</v>
      </c>
      <c r="AR266" s="247">
        <v>0</v>
      </c>
      <c r="AS266" s="247">
        <v>78.599999999999994</v>
      </c>
      <c r="AT266" s="245">
        <f t="shared" si="245"/>
        <v>43.1</v>
      </c>
      <c r="AU266" s="247">
        <v>0</v>
      </c>
      <c r="AV266" s="247">
        <v>43.1</v>
      </c>
      <c r="AW266" s="247">
        <v>0</v>
      </c>
      <c r="AX266" s="247">
        <v>0</v>
      </c>
      <c r="AY266" s="247">
        <v>0</v>
      </c>
      <c r="AZ266" s="245">
        <f t="shared" si="246"/>
        <v>4.2</v>
      </c>
      <c r="BA266" s="259">
        <v>1.3</v>
      </c>
      <c r="BB266" s="259">
        <v>2.9</v>
      </c>
      <c r="BC266" s="259">
        <v>0</v>
      </c>
      <c r="BD266" s="252"/>
      <c r="BF266" s="254">
        <f t="shared" si="239"/>
        <v>386.09999999999997</v>
      </c>
      <c r="BG266" s="254">
        <f t="shared" si="240"/>
        <v>338.79999999999995</v>
      </c>
      <c r="BH266" s="254">
        <f t="shared" si="241"/>
        <v>540.70367444342344</v>
      </c>
      <c r="BI266" s="254">
        <f t="shared" si="242"/>
        <v>502.99848145864524</v>
      </c>
      <c r="BJ266" s="255">
        <f t="shared" si="254"/>
        <v>1.400423917232384</v>
      </c>
      <c r="BK266" s="255">
        <f t="shared" si="255"/>
        <v>1.4846472298070994</v>
      </c>
      <c r="BL266" s="256">
        <f>$BL$9*$BL$407</f>
        <v>705540</v>
      </c>
      <c r="BM266" s="257"/>
      <c r="BN266" s="257"/>
      <c r="BO266" s="257">
        <f t="shared" si="256"/>
        <v>705540</v>
      </c>
      <c r="BP266" s="257">
        <f t="shared" si="243"/>
        <v>540703.6744434234</v>
      </c>
      <c r="BQ266" s="258">
        <f t="shared" si="257"/>
        <v>164836.3255565766</v>
      </c>
    </row>
    <row r="267" spans="1:69" s="14" customFormat="1">
      <c r="A267" s="3">
        <v>17</v>
      </c>
      <c r="B267" s="12" t="s">
        <v>10</v>
      </c>
      <c r="C267" s="12"/>
      <c r="D267" s="3"/>
      <c r="E267" s="12"/>
      <c r="F267" s="12">
        <f>SUM(F252:F266)</f>
        <v>15</v>
      </c>
      <c r="G267" s="12">
        <f t="shared" ref="G267:BC267" si="258">SUM(G252:G266)</f>
        <v>0</v>
      </c>
      <c r="H267" s="12">
        <f t="shared" si="258"/>
        <v>0</v>
      </c>
      <c r="I267" s="12">
        <f t="shared" si="258"/>
        <v>7.5</v>
      </c>
      <c r="J267" s="12">
        <f t="shared" si="258"/>
        <v>0</v>
      </c>
      <c r="K267" s="12">
        <f t="shared" si="258"/>
        <v>0</v>
      </c>
      <c r="L267" s="12">
        <f t="shared" si="258"/>
        <v>0</v>
      </c>
      <c r="M267" s="12">
        <f t="shared" si="258"/>
        <v>0</v>
      </c>
      <c r="N267" s="12">
        <f t="shared" si="258"/>
        <v>0</v>
      </c>
      <c r="O267" s="12">
        <f t="shared" si="258"/>
        <v>0</v>
      </c>
      <c r="P267" s="12">
        <f t="shared" si="258"/>
        <v>0</v>
      </c>
      <c r="Q267" s="12">
        <f t="shared" si="258"/>
        <v>0</v>
      </c>
      <c r="R267" s="12">
        <f t="shared" si="258"/>
        <v>15</v>
      </c>
      <c r="S267" s="12">
        <f t="shared" si="258"/>
        <v>0</v>
      </c>
      <c r="T267" s="12">
        <f t="shared" si="258"/>
        <v>0</v>
      </c>
      <c r="U267" s="12">
        <f t="shared" si="258"/>
        <v>7.5</v>
      </c>
      <c r="V267" s="12">
        <f t="shared" si="258"/>
        <v>22.5</v>
      </c>
      <c r="W267" s="12">
        <f t="shared" si="258"/>
        <v>15</v>
      </c>
      <c r="X267" s="12">
        <f t="shared" si="258"/>
        <v>0</v>
      </c>
      <c r="Y267" s="12">
        <f t="shared" si="258"/>
        <v>0</v>
      </c>
      <c r="Z267" s="12">
        <f t="shared" si="258"/>
        <v>3.25</v>
      </c>
      <c r="AA267" s="12">
        <f t="shared" si="258"/>
        <v>0</v>
      </c>
      <c r="AB267" s="12">
        <f t="shared" si="258"/>
        <v>0.25</v>
      </c>
      <c r="AC267" s="204">
        <f t="shared" si="252"/>
        <v>0</v>
      </c>
      <c r="AD267" s="12">
        <f t="shared" si="258"/>
        <v>12</v>
      </c>
      <c r="AE267" s="12">
        <f t="shared" si="258"/>
        <v>0</v>
      </c>
      <c r="AF267" s="12">
        <f t="shared" si="258"/>
        <v>0</v>
      </c>
      <c r="AG267" s="12">
        <f t="shared" si="258"/>
        <v>7.75</v>
      </c>
      <c r="AH267" s="204">
        <f t="shared" si="253"/>
        <v>3</v>
      </c>
      <c r="AI267" s="12">
        <f t="shared" si="258"/>
        <v>15</v>
      </c>
      <c r="AJ267" s="12">
        <f t="shared" si="258"/>
        <v>0</v>
      </c>
      <c r="AK267" s="12">
        <f t="shared" si="258"/>
        <v>0</v>
      </c>
      <c r="AL267" s="12">
        <f t="shared" si="258"/>
        <v>8</v>
      </c>
      <c r="AM267" s="12">
        <f t="shared" si="258"/>
        <v>0</v>
      </c>
      <c r="AN267" s="12">
        <f t="shared" si="258"/>
        <v>0</v>
      </c>
      <c r="AO267" s="12">
        <f t="shared" si="258"/>
        <v>0</v>
      </c>
      <c r="AP267" s="12">
        <f t="shared" si="258"/>
        <v>6746.6</v>
      </c>
      <c r="AQ267" s="12">
        <f t="shared" si="258"/>
        <v>3970.7999999999993</v>
      </c>
      <c r="AR267" s="12">
        <f t="shared" si="258"/>
        <v>391.7</v>
      </c>
      <c r="AS267" s="12">
        <f t="shared" si="258"/>
        <v>1314</v>
      </c>
      <c r="AT267" s="12">
        <f t="shared" si="258"/>
        <v>950.4</v>
      </c>
      <c r="AU267" s="12">
        <f t="shared" si="258"/>
        <v>52.199999999999989</v>
      </c>
      <c r="AV267" s="12">
        <f t="shared" si="258"/>
        <v>898.19999999999993</v>
      </c>
      <c r="AW267" s="12">
        <f t="shared" si="258"/>
        <v>0</v>
      </c>
      <c r="AX267" s="12">
        <f t="shared" si="258"/>
        <v>0</v>
      </c>
      <c r="AY267" s="12">
        <f t="shared" si="258"/>
        <v>0</v>
      </c>
      <c r="AZ267" s="12">
        <f t="shared" si="258"/>
        <v>119.7</v>
      </c>
      <c r="BA267" s="12">
        <f t="shared" si="258"/>
        <v>39.299999999999997</v>
      </c>
      <c r="BB267" s="12">
        <f t="shared" si="258"/>
        <v>74.2</v>
      </c>
      <c r="BC267" s="12">
        <f t="shared" si="258"/>
        <v>6.2000000000000011</v>
      </c>
      <c r="BD267" s="42"/>
      <c r="BF267" s="13">
        <f>SUM(BF252:BF266)</f>
        <v>6746.6</v>
      </c>
      <c r="BG267" s="13">
        <f>SUM(BG252:BG266)</f>
        <v>5676.5</v>
      </c>
      <c r="BH267" s="13">
        <f>'[1]Новодеревеньковская ЦРБ'!$K$90</f>
        <v>9448.1000000000022</v>
      </c>
      <c r="BI267" s="13">
        <f>'[1]Новодеревеньковская ЦРБ'!$K$11</f>
        <v>8427.6</v>
      </c>
      <c r="BJ267" s="236">
        <f t="shared" si="254"/>
        <v>1.400423917232384</v>
      </c>
      <c r="BK267" s="236">
        <f t="shared" si="255"/>
        <v>1.4846472298070994</v>
      </c>
      <c r="BL267" s="28">
        <f t="shared" ref="BL267:BQ267" si="259">SUM(BL252:BL266)</f>
        <v>8936840</v>
      </c>
      <c r="BM267" s="28">
        <f t="shared" si="259"/>
        <v>0</v>
      </c>
      <c r="BN267" s="28">
        <f t="shared" si="259"/>
        <v>0</v>
      </c>
      <c r="BO267" s="28">
        <f t="shared" si="259"/>
        <v>8936840</v>
      </c>
      <c r="BP267" s="28">
        <f t="shared" si="259"/>
        <v>9448100.0000000037</v>
      </c>
      <c r="BQ267" s="233">
        <f t="shared" si="259"/>
        <v>-511260.00000000163</v>
      </c>
    </row>
    <row r="268" spans="1:69" ht="31.2">
      <c r="A268" s="717" t="s">
        <v>259</v>
      </c>
      <c r="B268" s="113" t="s">
        <v>260</v>
      </c>
      <c r="C268" s="113" t="s">
        <v>881</v>
      </c>
      <c r="D268" s="208">
        <v>269</v>
      </c>
      <c r="E268" s="113" t="s">
        <v>15</v>
      </c>
      <c r="F268" s="124">
        <v>1</v>
      </c>
      <c r="G268" s="124"/>
      <c r="H268" s="124"/>
      <c r="I268" s="156">
        <v>0.5</v>
      </c>
      <c r="J268" s="123"/>
      <c r="K268" s="123"/>
      <c r="L268" s="123"/>
      <c r="M268" s="123"/>
      <c r="N268" s="123"/>
      <c r="O268" s="123"/>
      <c r="P268" s="123"/>
      <c r="Q268" s="123"/>
      <c r="R268" s="198">
        <f t="shared" si="247"/>
        <v>1</v>
      </c>
      <c r="S268" s="198">
        <f t="shared" si="248"/>
        <v>0</v>
      </c>
      <c r="T268" s="198">
        <f t="shared" si="249"/>
        <v>0</v>
      </c>
      <c r="U268" s="198">
        <f t="shared" si="250"/>
        <v>0.5</v>
      </c>
      <c r="V268" s="198">
        <f t="shared" si="251"/>
        <v>1.5</v>
      </c>
      <c r="W268" s="150">
        <v>1</v>
      </c>
      <c r="X268" s="150"/>
      <c r="Y268" s="150"/>
      <c r="Z268" s="150">
        <v>0.5</v>
      </c>
      <c r="AA268" s="150"/>
      <c r="AB268" s="150"/>
      <c r="AC268" s="49">
        <f t="shared" si="252"/>
        <v>0</v>
      </c>
      <c r="AD268" s="152">
        <v>1</v>
      </c>
      <c r="AE268" s="150"/>
      <c r="AF268" s="150"/>
      <c r="AG268" s="150">
        <v>0.25</v>
      </c>
      <c r="AH268" s="218">
        <f t="shared" si="253"/>
        <v>0</v>
      </c>
      <c r="AI268" s="35">
        <v>1</v>
      </c>
      <c r="AJ268" s="35"/>
      <c r="AK268" s="35"/>
      <c r="AL268" s="35"/>
      <c r="AM268" s="154" t="s">
        <v>429</v>
      </c>
      <c r="AN268" s="35"/>
      <c r="AO268" s="35"/>
      <c r="AP268" s="150">
        <v>596.43720000000008</v>
      </c>
      <c r="AQ268" s="150">
        <v>428.6</v>
      </c>
      <c r="AR268" s="150"/>
      <c r="AS268" s="150">
        <v>129.43719999999999</v>
      </c>
      <c r="AT268" s="150">
        <v>24.2</v>
      </c>
      <c r="AU268" s="150"/>
      <c r="AV268" s="150">
        <v>17.7</v>
      </c>
      <c r="AW268" s="150"/>
      <c r="AX268" s="150">
        <v>6.5</v>
      </c>
      <c r="AY268" s="150"/>
      <c r="AZ268" s="150">
        <v>14.200000000000001</v>
      </c>
      <c r="BA268" s="150">
        <v>12.38</v>
      </c>
      <c r="BB268" s="150">
        <v>0.41</v>
      </c>
      <c r="BC268" s="150">
        <v>1.41</v>
      </c>
      <c r="BD268" s="41"/>
      <c r="BF268" s="11">
        <f t="shared" ref="BF268:BF298" si="260">AP268</f>
        <v>596.43720000000008</v>
      </c>
      <c r="BG268" s="11">
        <f t="shared" ref="BG268:BG298" si="261">AQ268+AR268+AS268</f>
        <v>558.03719999999998</v>
      </c>
      <c r="BH268" s="11">
        <f t="shared" ref="BH268:BH298" si="262">$BH$299*(BF268/$BF$299)</f>
        <v>762.2272187130493</v>
      </c>
      <c r="BI268" s="11">
        <f t="shared" ref="BI268:BI298" si="263">$BI$299*(BG268/$BG$299)</f>
        <v>618.71250880790876</v>
      </c>
      <c r="BJ268" s="236">
        <f t="shared" si="254"/>
        <v>1.2779672674894342</v>
      </c>
      <c r="BK268" s="236">
        <f t="shared" si="255"/>
        <v>1.108729863901383</v>
      </c>
      <c r="BL268" s="220">
        <f>$BL$9*$BL$407</f>
        <v>705540</v>
      </c>
      <c r="BM268" s="221"/>
      <c r="BN268" s="221"/>
      <c r="BO268" s="221">
        <f t="shared" si="256"/>
        <v>705540</v>
      </c>
      <c r="BP268" s="221">
        <f t="shared" ref="BP268:BP298" si="264">BH268*1000</f>
        <v>762227.21871304931</v>
      </c>
      <c r="BQ268" s="232">
        <f t="shared" si="257"/>
        <v>-56687.218713049311</v>
      </c>
    </row>
    <row r="269" spans="1:69" ht="46.8">
      <c r="A269" s="718"/>
      <c r="B269" s="113" t="s">
        <v>536</v>
      </c>
      <c r="C269" s="113" t="s">
        <v>882</v>
      </c>
      <c r="D269" s="119">
        <v>758</v>
      </c>
      <c r="E269" s="113" t="s">
        <v>15</v>
      </c>
      <c r="F269" s="124">
        <v>1</v>
      </c>
      <c r="G269" s="124"/>
      <c r="H269" s="124"/>
      <c r="I269" s="156">
        <v>0.5</v>
      </c>
      <c r="J269" s="123"/>
      <c r="K269" s="123"/>
      <c r="L269" s="123"/>
      <c r="M269" s="123"/>
      <c r="N269" s="123"/>
      <c r="O269" s="123"/>
      <c r="P269" s="123"/>
      <c r="Q269" s="123"/>
      <c r="R269" s="198">
        <f t="shared" si="247"/>
        <v>1</v>
      </c>
      <c r="S269" s="198">
        <f t="shared" si="248"/>
        <v>0</v>
      </c>
      <c r="T269" s="198">
        <f t="shared" si="249"/>
        <v>0</v>
      </c>
      <c r="U269" s="198">
        <f t="shared" si="250"/>
        <v>0.5</v>
      </c>
      <c r="V269" s="198">
        <f t="shared" si="251"/>
        <v>1.5</v>
      </c>
      <c r="W269" s="150">
        <v>1</v>
      </c>
      <c r="X269" s="150"/>
      <c r="Y269" s="150"/>
      <c r="Z269" s="150">
        <v>0.5</v>
      </c>
      <c r="AA269" s="150"/>
      <c r="AB269" s="150"/>
      <c r="AC269" s="49">
        <f t="shared" si="252"/>
        <v>0</v>
      </c>
      <c r="AD269" s="152">
        <v>0.25</v>
      </c>
      <c r="AE269" s="150"/>
      <c r="AF269" s="150"/>
      <c r="AG269" s="150">
        <v>0.5</v>
      </c>
      <c r="AH269" s="204">
        <f t="shared" si="253"/>
        <v>0.75</v>
      </c>
      <c r="AI269" s="35">
        <v>1</v>
      </c>
      <c r="AJ269" s="35"/>
      <c r="AK269" s="35"/>
      <c r="AL269" s="35">
        <v>1</v>
      </c>
      <c r="AM269" s="154" t="s">
        <v>429</v>
      </c>
      <c r="AN269" s="35"/>
      <c r="AO269" s="35"/>
      <c r="AP269" s="150">
        <v>329.67020000000002</v>
      </c>
      <c r="AQ269" s="150">
        <v>92.6</v>
      </c>
      <c r="AR269" s="150">
        <v>107.5</v>
      </c>
      <c r="AS269" s="150">
        <v>60.430199999999999</v>
      </c>
      <c r="AT269" s="150">
        <v>54.6</v>
      </c>
      <c r="AU269" s="150">
        <v>5.9</v>
      </c>
      <c r="AV269" s="150">
        <v>30.1</v>
      </c>
      <c r="AW269" s="150"/>
      <c r="AX269" s="150">
        <v>18.600000000000001</v>
      </c>
      <c r="AY269" s="150"/>
      <c r="AZ269" s="150">
        <v>14.54</v>
      </c>
      <c r="BA269" s="150">
        <v>12.7</v>
      </c>
      <c r="BB269" s="150">
        <v>0.43</v>
      </c>
      <c r="BC269" s="150">
        <v>1.41</v>
      </c>
      <c r="BD269" s="41"/>
      <c r="BF269" s="11">
        <f t="shared" si="260"/>
        <v>329.67020000000002</v>
      </c>
      <c r="BG269" s="11">
        <f t="shared" si="261"/>
        <v>260.53019999999998</v>
      </c>
      <c r="BH269" s="11">
        <f t="shared" si="262"/>
        <v>421.30772466669526</v>
      </c>
      <c r="BI269" s="11">
        <f t="shared" si="263"/>
        <v>288.85761318820011</v>
      </c>
      <c r="BJ269" s="236">
        <f t="shared" si="254"/>
        <v>1.277967267489434</v>
      </c>
      <c r="BK269" s="236">
        <f t="shared" si="255"/>
        <v>1.1087298639013832</v>
      </c>
      <c r="BL269" s="225">
        <f>$BL$9*$BL$406</f>
        <v>587950</v>
      </c>
      <c r="BM269" s="221"/>
      <c r="BN269" s="221"/>
      <c r="BO269" s="221">
        <f t="shared" si="256"/>
        <v>587950</v>
      </c>
      <c r="BP269" s="221">
        <f t="shared" si="264"/>
        <v>421307.72466669529</v>
      </c>
      <c r="BQ269" s="232">
        <f t="shared" si="257"/>
        <v>166642.27533330471</v>
      </c>
    </row>
    <row r="270" spans="1:69" ht="46.8">
      <c r="A270" s="718"/>
      <c r="B270" s="113" t="s">
        <v>538</v>
      </c>
      <c r="C270" s="113" t="s">
        <v>883</v>
      </c>
      <c r="D270" s="119">
        <v>1029</v>
      </c>
      <c r="E270" s="113" t="s">
        <v>13</v>
      </c>
      <c r="F270" s="123"/>
      <c r="G270" s="123"/>
      <c r="H270" s="123"/>
      <c r="I270" s="123"/>
      <c r="J270" s="131">
        <v>1</v>
      </c>
      <c r="K270" s="131">
        <v>1</v>
      </c>
      <c r="L270" s="131"/>
      <c r="M270" s="131">
        <v>1</v>
      </c>
      <c r="N270" s="123"/>
      <c r="O270" s="123"/>
      <c r="P270" s="123"/>
      <c r="Q270" s="123"/>
      <c r="R270" s="198">
        <f t="shared" si="247"/>
        <v>1</v>
      </c>
      <c r="S270" s="198">
        <f t="shared" si="248"/>
        <v>1</v>
      </c>
      <c r="T270" s="198">
        <f t="shared" si="249"/>
        <v>0</v>
      </c>
      <c r="U270" s="198">
        <f t="shared" si="250"/>
        <v>1</v>
      </c>
      <c r="V270" s="198">
        <f t="shared" si="251"/>
        <v>3</v>
      </c>
      <c r="W270" s="150">
        <v>2</v>
      </c>
      <c r="X270" s="150"/>
      <c r="Y270" s="150"/>
      <c r="Z270" s="150">
        <v>1</v>
      </c>
      <c r="AA270" s="150"/>
      <c r="AB270" s="150"/>
      <c r="AC270" s="49">
        <f t="shared" si="252"/>
        <v>0</v>
      </c>
      <c r="AD270" s="152">
        <v>2</v>
      </c>
      <c r="AE270" s="150"/>
      <c r="AF270" s="150"/>
      <c r="AG270" s="150">
        <v>1</v>
      </c>
      <c r="AH270" s="218">
        <f t="shared" si="253"/>
        <v>0</v>
      </c>
      <c r="AI270" s="35">
        <v>3</v>
      </c>
      <c r="AJ270" s="35"/>
      <c r="AK270" s="35"/>
      <c r="AL270" s="35">
        <v>1</v>
      </c>
      <c r="AM270" s="154" t="s">
        <v>429</v>
      </c>
      <c r="AN270" s="35"/>
      <c r="AO270" s="35"/>
      <c r="AP270" s="150">
        <v>1303.6046000000001</v>
      </c>
      <c r="AQ270" s="150">
        <v>722.7</v>
      </c>
      <c r="AR270" s="150">
        <v>204.6</v>
      </c>
      <c r="AS270" s="150">
        <v>280.0446</v>
      </c>
      <c r="AT270" s="150">
        <v>79.699999999999989</v>
      </c>
      <c r="AU270" s="150">
        <v>5.9</v>
      </c>
      <c r="AV270" s="150">
        <v>44.8</v>
      </c>
      <c r="AW270" s="150"/>
      <c r="AX270" s="150">
        <v>29</v>
      </c>
      <c r="AY270" s="150">
        <v>1.33</v>
      </c>
      <c r="AZ270" s="150">
        <v>15.23</v>
      </c>
      <c r="BA270" s="150">
        <v>12.51</v>
      </c>
      <c r="BB270" s="150">
        <v>0.41</v>
      </c>
      <c r="BC270" s="150">
        <v>2.31</v>
      </c>
      <c r="BD270" s="41"/>
      <c r="BF270" s="11">
        <f t="shared" si="260"/>
        <v>1303.6046000000001</v>
      </c>
      <c r="BG270" s="11">
        <f t="shared" si="261"/>
        <v>1207.3446000000001</v>
      </c>
      <c r="BH270" s="11">
        <f t="shared" si="262"/>
        <v>1665.9640085486571</v>
      </c>
      <c r="BI270" s="11">
        <f t="shared" si="263"/>
        <v>1338.6190140400699</v>
      </c>
      <c r="BJ270" s="236">
        <f t="shared" si="254"/>
        <v>1.2779672674894342</v>
      </c>
      <c r="BK270" s="236">
        <f t="shared" si="255"/>
        <v>1.1087298639013832</v>
      </c>
      <c r="BL270" s="221"/>
      <c r="BM270" s="220">
        <f>$BM$9*$BL$407</f>
        <v>1117740</v>
      </c>
      <c r="BN270" s="221"/>
      <c r="BO270" s="221">
        <f t="shared" si="256"/>
        <v>1117740</v>
      </c>
      <c r="BP270" s="221">
        <f t="shared" si="264"/>
        <v>1665964.0085486572</v>
      </c>
      <c r="BQ270" s="232">
        <f t="shared" si="257"/>
        <v>-548224.00854865718</v>
      </c>
    </row>
    <row r="271" spans="1:69">
      <c r="A271" s="718"/>
      <c r="B271" s="113" t="s">
        <v>540</v>
      </c>
      <c r="C271" s="113" t="s">
        <v>541</v>
      </c>
      <c r="D271" s="119">
        <v>909</v>
      </c>
      <c r="E271" s="113" t="s">
        <v>15</v>
      </c>
      <c r="F271" s="123"/>
      <c r="G271" s="123"/>
      <c r="H271" s="123"/>
      <c r="I271" s="123"/>
      <c r="J271" s="131">
        <v>1</v>
      </c>
      <c r="K271" s="131">
        <v>1</v>
      </c>
      <c r="L271" s="131"/>
      <c r="M271" s="131">
        <v>1</v>
      </c>
      <c r="N271" s="123"/>
      <c r="O271" s="123"/>
      <c r="P271" s="123"/>
      <c r="Q271" s="123"/>
      <c r="R271" s="198">
        <f t="shared" si="247"/>
        <v>1</v>
      </c>
      <c r="S271" s="198">
        <f t="shared" si="248"/>
        <v>1</v>
      </c>
      <c r="T271" s="198">
        <f t="shared" si="249"/>
        <v>0</v>
      </c>
      <c r="U271" s="198">
        <f t="shared" si="250"/>
        <v>1</v>
      </c>
      <c r="V271" s="198">
        <f t="shared" si="251"/>
        <v>3</v>
      </c>
      <c r="W271" s="150">
        <v>1.5</v>
      </c>
      <c r="X271" s="150"/>
      <c r="Y271" s="150"/>
      <c r="Z271" s="150">
        <v>1</v>
      </c>
      <c r="AA271" s="150"/>
      <c r="AB271" s="150"/>
      <c r="AC271" s="204">
        <f t="shared" si="252"/>
        <v>0.5</v>
      </c>
      <c r="AD271" s="151">
        <v>1.25</v>
      </c>
      <c r="AE271" s="150"/>
      <c r="AF271" s="150"/>
      <c r="AG271" s="150">
        <v>1</v>
      </c>
      <c r="AH271" s="204">
        <f t="shared" si="253"/>
        <v>0.75</v>
      </c>
      <c r="AI271" s="35">
        <v>1</v>
      </c>
      <c r="AJ271" s="35"/>
      <c r="AK271" s="35"/>
      <c r="AL271" s="35">
        <v>1</v>
      </c>
      <c r="AM271" s="154" t="s">
        <v>429</v>
      </c>
      <c r="AN271" s="35"/>
      <c r="AO271" s="35"/>
      <c r="AP271" s="150">
        <v>1032.5174</v>
      </c>
      <c r="AQ271" s="150">
        <v>525.5</v>
      </c>
      <c r="AR271" s="150">
        <v>183.2</v>
      </c>
      <c r="AS271" s="150">
        <v>214.0274</v>
      </c>
      <c r="AT271" s="150">
        <v>95</v>
      </c>
      <c r="AU271" s="150">
        <v>6.8</v>
      </c>
      <c r="AV271" s="150">
        <v>42.2</v>
      </c>
      <c r="AW271" s="150"/>
      <c r="AX271" s="150">
        <v>46</v>
      </c>
      <c r="AY271" s="150">
        <v>1.4</v>
      </c>
      <c r="AZ271" s="150">
        <v>13.39</v>
      </c>
      <c r="BA271" s="150">
        <v>11.57</v>
      </c>
      <c r="BB271" s="150">
        <v>0.41</v>
      </c>
      <c r="BC271" s="150">
        <v>1.41</v>
      </c>
      <c r="BD271" s="41"/>
      <c r="BF271" s="11">
        <f t="shared" si="260"/>
        <v>1032.5174</v>
      </c>
      <c r="BG271" s="11">
        <f t="shared" si="261"/>
        <v>922.72739999999999</v>
      </c>
      <c r="BH271" s="11">
        <f t="shared" si="262"/>
        <v>1319.5234403132949</v>
      </c>
      <c r="BI271" s="11">
        <f t="shared" si="263"/>
        <v>1023.0554246200769</v>
      </c>
      <c r="BJ271" s="236">
        <f t="shared" si="254"/>
        <v>1.277967267489434</v>
      </c>
      <c r="BK271" s="236">
        <f t="shared" si="255"/>
        <v>1.108729863901383</v>
      </c>
      <c r="BL271" s="221"/>
      <c r="BM271" s="224">
        <f>$BM$9*$BL$406</f>
        <v>931450</v>
      </c>
      <c r="BN271" s="221"/>
      <c r="BO271" s="221">
        <f t="shared" si="256"/>
        <v>931450</v>
      </c>
      <c r="BP271" s="221">
        <f t="shared" si="264"/>
        <v>1319523.440313295</v>
      </c>
      <c r="BQ271" s="232">
        <f t="shared" si="257"/>
        <v>-388073.440313295</v>
      </c>
    </row>
    <row r="272" spans="1:69" ht="46.8">
      <c r="A272" s="718"/>
      <c r="B272" s="112" t="s">
        <v>544</v>
      </c>
      <c r="C272" s="112" t="s">
        <v>545</v>
      </c>
      <c r="D272" s="119">
        <v>1724</v>
      </c>
      <c r="E272" s="112" t="s">
        <v>13</v>
      </c>
      <c r="F272" s="123"/>
      <c r="G272" s="123"/>
      <c r="H272" s="123"/>
      <c r="I272" s="123"/>
      <c r="J272" s="123"/>
      <c r="K272" s="123"/>
      <c r="L272" s="123"/>
      <c r="M272" s="123"/>
      <c r="N272" s="124">
        <v>1</v>
      </c>
      <c r="O272" s="124">
        <v>1.5</v>
      </c>
      <c r="P272" s="124"/>
      <c r="Q272" s="156">
        <v>1</v>
      </c>
      <c r="R272" s="198">
        <f t="shared" si="247"/>
        <v>1</v>
      </c>
      <c r="S272" s="198">
        <f t="shared" si="248"/>
        <v>1.5</v>
      </c>
      <c r="T272" s="198">
        <f t="shared" si="249"/>
        <v>0</v>
      </c>
      <c r="U272" s="198">
        <f t="shared" si="250"/>
        <v>1</v>
      </c>
      <c r="V272" s="198">
        <f t="shared" si="251"/>
        <v>3.5</v>
      </c>
      <c r="W272" s="150">
        <v>1</v>
      </c>
      <c r="X272" s="150">
        <v>1</v>
      </c>
      <c r="Y272" s="150"/>
      <c r="Z272" s="150">
        <v>1</v>
      </c>
      <c r="AA272" s="150"/>
      <c r="AB272" s="150"/>
      <c r="AC272" s="204">
        <f t="shared" si="252"/>
        <v>0.5</v>
      </c>
      <c r="AD272" s="152">
        <v>1</v>
      </c>
      <c r="AE272" s="150">
        <v>1</v>
      </c>
      <c r="AF272" s="150"/>
      <c r="AG272" s="150">
        <v>0.5</v>
      </c>
      <c r="AH272" s="204">
        <f t="shared" si="253"/>
        <v>0.5</v>
      </c>
      <c r="AI272" s="35">
        <v>1</v>
      </c>
      <c r="AJ272" s="35">
        <v>1</v>
      </c>
      <c r="AK272" s="35"/>
      <c r="AL272" s="35">
        <v>1</v>
      </c>
      <c r="AM272" s="154" t="s">
        <v>429</v>
      </c>
      <c r="AN272" s="154" t="s">
        <v>429</v>
      </c>
      <c r="AO272" s="35"/>
      <c r="AP272" s="150">
        <v>1148.5528000000002</v>
      </c>
      <c r="AQ272" s="150">
        <v>711.7</v>
      </c>
      <c r="AR272" s="150">
        <v>119.7</v>
      </c>
      <c r="AS272" s="150">
        <v>251.08280000000002</v>
      </c>
      <c r="AT272" s="150">
        <v>50.1</v>
      </c>
      <c r="AU272" s="150">
        <v>2.1</v>
      </c>
      <c r="AV272" s="150">
        <v>37</v>
      </c>
      <c r="AW272" s="150"/>
      <c r="AX272" s="150">
        <v>11</v>
      </c>
      <c r="AY272" s="150"/>
      <c r="AZ272" s="150">
        <v>15.97</v>
      </c>
      <c r="BA272" s="150">
        <v>13.3</v>
      </c>
      <c r="BB272" s="150">
        <v>0.41</v>
      </c>
      <c r="BC272" s="150">
        <v>2.2599999999999998</v>
      </c>
      <c r="BD272" s="41"/>
      <c r="BF272" s="11">
        <f t="shared" si="260"/>
        <v>1148.5528000000002</v>
      </c>
      <c r="BG272" s="11">
        <f t="shared" si="261"/>
        <v>1082.4828000000002</v>
      </c>
      <c r="BH272" s="11">
        <f t="shared" si="262"/>
        <v>1467.8128833833387</v>
      </c>
      <c r="BI272" s="11">
        <f t="shared" si="263"/>
        <v>1200.1810075195883</v>
      </c>
      <c r="BJ272" s="236">
        <f t="shared" si="254"/>
        <v>1.277967267489434</v>
      </c>
      <c r="BK272" s="236">
        <f t="shared" si="255"/>
        <v>1.1087298639013832</v>
      </c>
      <c r="BL272" s="27"/>
      <c r="BM272" s="27"/>
      <c r="BN272" s="221">
        <f>$BN$9*$BL$409</f>
        <v>1673520</v>
      </c>
      <c r="BO272" s="221">
        <f t="shared" si="256"/>
        <v>1673520</v>
      </c>
      <c r="BP272" s="221">
        <f t="shared" si="264"/>
        <v>1467812.8833833386</v>
      </c>
      <c r="BQ272" s="232">
        <f t="shared" si="257"/>
        <v>205707.11661666143</v>
      </c>
    </row>
    <row r="273" spans="1:69" ht="62.4">
      <c r="A273" s="718"/>
      <c r="B273" s="112" t="s">
        <v>546</v>
      </c>
      <c r="C273" s="112" t="s">
        <v>884</v>
      </c>
      <c r="D273" s="119">
        <v>523</v>
      </c>
      <c r="E273" s="112" t="s">
        <v>15</v>
      </c>
      <c r="F273" s="124">
        <v>1</v>
      </c>
      <c r="G273" s="124"/>
      <c r="H273" s="124"/>
      <c r="I273" s="156">
        <v>0.5</v>
      </c>
      <c r="J273" s="123"/>
      <c r="K273" s="123"/>
      <c r="L273" s="123"/>
      <c r="M273" s="123"/>
      <c r="N273" s="123"/>
      <c r="O273" s="123"/>
      <c r="P273" s="123"/>
      <c r="Q273" s="123"/>
      <c r="R273" s="198">
        <f t="shared" si="247"/>
        <v>1</v>
      </c>
      <c r="S273" s="198">
        <f t="shared" si="248"/>
        <v>0</v>
      </c>
      <c r="T273" s="198">
        <f t="shared" si="249"/>
        <v>0</v>
      </c>
      <c r="U273" s="198">
        <f t="shared" si="250"/>
        <v>0.5</v>
      </c>
      <c r="V273" s="198">
        <f t="shared" si="251"/>
        <v>1.5</v>
      </c>
      <c r="W273" s="150">
        <v>1</v>
      </c>
      <c r="X273" s="150"/>
      <c r="Y273" s="150"/>
      <c r="Z273" s="150">
        <v>0.5</v>
      </c>
      <c r="AA273" s="150"/>
      <c r="AB273" s="150"/>
      <c r="AC273" s="49">
        <f t="shared" si="252"/>
        <v>0</v>
      </c>
      <c r="AD273" s="152">
        <v>1</v>
      </c>
      <c r="AE273" s="150"/>
      <c r="AF273" s="150"/>
      <c r="AG273" s="150">
        <v>0.25</v>
      </c>
      <c r="AH273" s="218">
        <f t="shared" si="253"/>
        <v>0</v>
      </c>
      <c r="AI273" s="35">
        <v>1</v>
      </c>
      <c r="AJ273" s="35"/>
      <c r="AK273" s="35"/>
      <c r="AL273" s="35"/>
      <c r="AM273" s="154" t="s">
        <v>429</v>
      </c>
      <c r="AN273" s="35"/>
      <c r="AO273" s="35"/>
      <c r="AP273" s="150">
        <v>614.04220000000009</v>
      </c>
      <c r="AQ273" s="150">
        <v>431.1</v>
      </c>
      <c r="AR273" s="150"/>
      <c r="AS273" s="150">
        <v>130.19220000000001</v>
      </c>
      <c r="AT273" s="150">
        <v>38.9</v>
      </c>
      <c r="AU273" s="150">
        <v>5.9</v>
      </c>
      <c r="AV273" s="150">
        <v>26</v>
      </c>
      <c r="AW273" s="150"/>
      <c r="AX273" s="150">
        <v>7</v>
      </c>
      <c r="AY273" s="150"/>
      <c r="AZ273" s="150">
        <v>13.850000000000001</v>
      </c>
      <c r="BA273" s="150">
        <v>11.74</v>
      </c>
      <c r="BB273" s="150">
        <v>0.49</v>
      </c>
      <c r="BC273" s="150">
        <v>1.62</v>
      </c>
      <c r="BD273" s="41"/>
      <c r="BF273" s="11">
        <f t="shared" si="260"/>
        <v>614.04220000000009</v>
      </c>
      <c r="BG273" s="11">
        <f t="shared" si="261"/>
        <v>561.29220000000009</v>
      </c>
      <c r="BH273" s="11">
        <f t="shared" si="262"/>
        <v>784.72583245720068</v>
      </c>
      <c r="BI273" s="11">
        <f t="shared" si="263"/>
        <v>622.3214245149079</v>
      </c>
      <c r="BJ273" s="236">
        <f t="shared" si="254"/>
        <v>1.277967267489434</v>
      </c>
      <c r="BK273" s="236">
        <f t="shared" si="255"/>
        <v>1.108729863901383</v>
      </c>
      <c r="BL273" s="220">
        <f>$BL$9*$BL$407</f>
        <v>705540</v>
      </c>
      <c r="BM273" s="221"/>
      <c r="BN273" s="221"/>
      <c r="BO273" s="221">
        <f t="shared" si="256"/>
        <v>705540</v>
      </c>
      <c r="BP273" s="221">
        <f t="shared" si="264"/>
        <v>784725.83245720062</v>
      </c>
      <c r="BQ273" s="232">
        <f t="shared" si="257"/>
        <v>-79185.832457200624</v>
      </c>
    </row>
    <row r="274" spans="1:69" ht="62.4">
      <c r="A274" s="718"/>
      <c r="B274" s="112" t="s">
        <v>261</v>
      </c>
      <c r="C274" s="112" t="s">
        <v>885</v>
      </c>
      <c r="D274" s="119">
        <v>513</v>
      </c>
      <c r="E274" s="112" t="s">
        <v>15</v>
      </c>
      <c r="F274" s="124">
        <v>1</v>
      </c>
      <c r="G274" s="124"/>
      <c r="H274" s="124"/>
      <c r="I274" s="156">
        <v>0.5</v>
      </c>
      <c r="J274" s="123"/>
      <c r="K274" s="123"/>
      <c r="L274" s="123"/>
      <c r="M274" s="123"/>
      <c r="N274" s="123"/>
      <c r="O274" s="123"/>
      <c r="P274" s="123"/>
      <c r="Q274" s="123"/>
      <c r="R274" s="198">
        <f t="shared" si="247"/>
        <v>1</v>
      </c>
      <c r="S274" s="198">
        <f t="shared" si="248"/>
        <v>0</v>
      </c>
      <c r="T274" s="198">
        <f t="shared" si="249"/>
        <v>0</v>
      </c>
      <c r="U274" s="198">
        <f t="shared" si="250"/>
        <v>0.5</v>
      </c>
      <c r="V274" s="198">
        <f t="shared" si="251"/>
        <v>1.5</v>
      </c>
      <c r="W274" s="150">
        <v>1</v>
      </c>
      <c r="X274" s="150"/>
      <c r="Y274" s="150"/>
      <c r="Z274" s="150">
        <v>0.5</v>
      </c>
      <c r="AA274" s="150"/>
      <c r="AB274" s="150"/>
      <c r="AC274" s="49">
        <f t="shared" si="252"/>
        <v>0</v>
      </c>
      <c r="AD274" s="152">
        <v>1</v>
      </c>
      <c r="AE274" s="150"/>
      <c r="AF274" s="150"/>
      <c r="AG274" s="150">
        <v>0.25</v>
      </c>
      <c r="AH274" s="218">
        <f t="shared" si="253"/>
        <v>0</v>
      </c>
      <c r="AI274" s="35">
        <v>1</v>
      </c>
      <c r="AJ274" s="35"/>
      <c r="AK274" s="35"/>
      <c r="AL274" s="35"/>
      <c r="AM274" s="154" t="s">
        <v>429</v>
      </c>
      <c r="AN274" s="35"/>
      <c r="AO274" s="35"/>
      <c r="AP274" s="150">
        <v>698.59160000000008</v>
      </c>
      <c r="AQ274" s="150">
        <v>440.8</v>
      </c>
      <c r="AR274" s="150"/>
      <c r="AS274" s="150">
        <v>133.1216</v>
      </c>
      <c r="AT274" s="150">
        <v>108.10000000000001</v>
      </c>
      <c r="AU274" s="150">
        <v>5.9</v>
      </c>
      <c r="AV274" s="150">
        <v>96</v>
      </c>
      <c r="AW274" s="150"/>
      <c r="AX274" s="150">
        <v>6.2</v>
      </c>
      <c r="AY274" s="150"/>
      <c r="AZ274" s="150">
        <v>16.57</v>
      </c>
      <c r="BA274" s="150">
        <v>11.68</v>
      </c>
      <c r="BB274" s="150">
        <v>0.41</v>
      </c>
      <c r="BC274" s="150">
        <v>4.4800000000000004</v>
      </c>
      <c r="BD274" s="41"/>
      <c r="BF274" s="11">
        <f t="shared" si="260"/>
        <v>698.59160000000008</v>
      </c>
      <c r="BG274" s="11">
        <f t="shared" si="261"/>
        <v>573.92160000000001</v>
      </c>
      <c r="BH274" s="11">
        <f t="shared" si="262"/>
        <v>892.77719814307193</v>
      </c>
      <c r="BI274" s="11">
        <f t="shared" si="263"/>
        <v>636.32401745806396</v>
      </c>
      <c r="BJ274" s="236">
        <f t="shared" si="254"/>
        <v>1.2779672674894342</v>
      </c>
      <c r="BK274" s="236">
        <f t="shared" si="255"/>
        <v>1.108729863901383</v>
      </c>
      <c r="BL274" s="220">
        <f>$BL$9*$BL$407</f>
        <v>705540</v>
      </c>
      <c r="BM274" s="221"/>
      <c r="BN274" s="221"/>
      <c r="BO274" s="221">
        <f t="shared" si="256"/>
        <v>705540</v>
      </c>
      <c r="BP274" s="221">
        <f t="shared" si="264"/>
        <v>892777.19814307196</v>
      </c>
      <c r="BQ274" s="232">
        <f t="shared" si="257"/>
        <v>-187237.19814307196</v>
      </c>
    </row>
    <row r="275" spans="1:69">
      <c r="A275" s="718"/>
      <c r="B275" s="112" t="s">
        <v>219</v>
      </c>
      <c r="C275" s="112" t="s">
        <v>549</v>
      </c>
      <c r="D275" s="190">
        <v>8927</v>
      </c>
      <c r="E275" s="112" t="s">
        <v>15</v>
      </c>
      <c r="F275" s="123"/>
      <c r="G275" s="123"/>
      <c r="H275" s="123"/>
      <c r="I275" s="123"/>
      <c r="J275" s="123"/>
      <c r="K275" s="123"/>
      <c r="L275" s="123"/>
      <c r="M275" s="123"/>
      <c r="N275" s="124">
        <v>1</v>
      </c>
      <c r="O275" s="124">
        <v>1.5</v>
      </c>
      <c r="P275" s="124"/>
      <c r="Q275" s="156">
        <v>1</v>
      </c>
      <c r="R275" s="198">
        <f t="shared" si="247"/>
        <v>1</v>
      </c>
      <c r="S275" s="198">
        <f t="shared" si="248"/>
        <v>1.5</v>
      </c>
      <c r="T275" s="198">
        <f t="shared" si="249"/>
        <v>0</v>
      </c>
      <c r="U275" s="198">
        <f t="shared" si="250"/>
        <v>1</v>
      </c>
      <c r="V275" s="198">
        <f t="shared" si="251"/>
        <v>3.5</v>
      </c>
      <c r="W275" s="150">
        <v>4</v>
      </c>
      <c r="X275" s="150"/>
      <c r="Y275" s="150"/>
      <c r="Z275" s="150">
        <v>1</v>
      </c>
      <c r="AA275" s="150"/>
      <c r="AB275" s="150"/>
      <c r="AC275" s="204">
        <f t="shared" si="252"/>
        <v>-1.5</v>
      </c>
      <c r="AD275" s="152">
        <v>3.5</v>
      </c>
      <c r="AE275" s="150"/>
      <c r="AF275" s="150"/>
      <c r="AG275" s="150">
        <v>0.5</v>
      </c>
      <c r="AH275" s="204">
        <f t="shared" si="253"/>
        <v>-1</v>
      </c>
      <c r="AI275" s="35">
        <v>3</v>
      </c>
      <c r="AJ275" s="35"/>
      <c r="AK275" s="35"/>
      <c r="AL275" s="35"/>
      <c r="AM275" s="154" t="s">
        <v>429</v>
      </c>
      <c r="AN275" s="35"/>
      <c r="AO275" s="35"/>
      <c r="AP275" s="150">
        <v>1731.982</v>
      </c>
      <c r="AQ275" s="150">
        <v>1251</v>
      </c>
      <c r="AR275" s="150"/>
      <c r="AS275" s="150">
        <v>377.80199999999996</v>
      </c>
      <c r="AT275" s="150">
        <v>85</v>
      </c>
      <c r="AU275" s="150">
        <v>5.9</v>
      </c>
      <c r="AV275" s="150">
        <v>52.1</v>
      </c>
      <c r="AW275" s="150"/>
      <c r="AX275" s="150">
        <v>27</v>
      </c>
      <c r="AY275" s="150">
        <v>2.73</v>
      </c>
      <c r="AZ275" s="150">
        <v>15.45</v>
      </c>
      <c r="BA275" s="150">
        <v>12.6</v>
      </c>
      <c r="BB275" s="150">
        <v>0.41</v>
      </c>
      <c r="BC275" s="150">
        <v>2.44</v>
      </c>
      <c r="BD275" s="41"/>
      <c r="BF275" s="11">
        <f t="shared" si="260"/>
        <v>1731.982</v>
      </c>
      <c r="BG275" s="11">
        <f t="shared" si="261"/>
        <v>1628.8019999999999</v>
      </c>
      <c r="BH275" s="11">
        <f t="shared" si="262"/>
        <v>2213.4163038808852</v>
      </c>
      <c r="BI275" s="11">
        <f t="shared" si="263"/>
        <v>1805.9014197823003</v>
      </c>
      <c r="BJ275" s="236">
        <f t="shared" si="254"/>
        <v>1.2779672674894342</v>
      </c>
      <c r="BK275" s="236">
        <f t="shared" si="255"/>
        <v>1.108729863901383</v>
      </c>
      <c r="BL275" s="27"/>
      <c r="BM275" s="27"/>
      <c r="BN275" s="228">
        <f>$BN$9*$BL$408</f>
        <v>2091900</v>
      </c>
      <c r="BO275" s="221">
        <f t="shared" si="256"/>
        <v>2091900</v>
      </c>
      <c r="BP275" s="221">
        <f t="shared" si="264"/>
        <v>2213416.3038808852</v>
      </c>
      <c r="BQ275" s="232">
        <f t="shared" si="257"/>
        <v>-121516.30388088524</v>
      </c>
    </row>
    <row r="276" spans="1:69" ht="31.2">
      <c r="A276" s="718"/>
      <c r="B276" s="112" t="s">
        <v>550</v>
      </c>
      <c r="C276" s="112" t="s">
        <v>886</v>
      </c>
      <c r="D276" s="190">
        <v>2220</v>
      </c>
      <c r="E276" s="112" t="s">
        <v>13</v>
      </c>
      <c r="F276" s="123"/>
      <c r="G276" s="123"/>
      <c r="H276" s="123"/>
      <c r="I276" s="123"/>
      <c r="J276" s="123"/>
      <c r="K276" s="123"/>
      <c r="L276" s="123"/>
      <c r="M276" s="123"/>
      <c r="N276" s="124">
        <v>1</v>
      </c>
      <c r="O276" s="124">
        <v>1.5</v>
      </c>
      <c r="P276" s="124"/>
      <c r="Q276" s="156">
        <v>1</v>
      </c>
      <c r="R276" s="198">
        <f t="shared" si="247"/>
        <v>1</v>
      </c>
      <c r="S276" s="198">
        <f t="shared" si="248"/>
        <v>1.5</v>
      </c>
      <c r="T276" s="198">
        <f t="shared" si="249"/>
        <v>0</v>
      </c>
      <c r="U276" s="198">
        <f t="shared" si="250"/>
        <v>1</v>
      </c>
      <c r="V276" s="198">
        <f t="shared" si="251"/>
        <v>3.5</v>
      </c>
      <c r="W276" s="150">
        <v>1</v>
      </c>
      <c r="X276" s="150">
        <v>1</v>
      </c>
      <c r="Y276" s="150"/>
      <c r="Z276" s="150">
        <v>1</v>
      </c>
      <c r="AA276" s="150"/>
      <c r="AB276" s="150"/>
      <c r="AC276" s="204">
        <f t="shared" si="252"/>
        <v>0.5</v>
      </c>
      <c r="AD276" s="152">
        <v>1</v>
      </c>
      <c r="AE276" s="150">
        <v>1</v>
      </c>
      <c r="AF276" s="150"/>
      <c r="AG276" s="150">
        <v>1</v>
      </c>
      <c r="AH276" s="204">
        <f t="shared" si="253"/>
        <v>0.5</v>
      </c>
      <c r="AI276" s="35">
        <v>1</v>
      </c>
      <c r="AJ276" s="35">
        <v>1</v>
      </c>
      <c r="AK276" s="35"/>
      <c r="AL276" s="35">
        <v>1</v>
      </c>
      <c r="AM276" s="154" t="s">
        <v>429</v>
      </c>
      <c r="AN276" s="154" t="s">
        <v>429</v>
      </c>
      <c r="AO276" s="35"/>
      <c r="AP276" s="150">
        <v>1264.1774000000003</v>
      </c>
      <c r="AQ276" s="150">
        <v>705.6</v>
      </c>
      <c r="AR276" s="150">
        <v>213.1</v>
      </c>
      <c r="AS276" s="150">
        <v>277.44740000000002</v>
      </c>
      <c r="AT276" s="150">
        <v>53.2</v>
      </c>
      <c r="AU276" s="150">
        <v>5.9</v>
      </c>
      <c r="AV276" s="150">
        <v>28.3</v>
      </c>
      <c r="AW276" s="150"/>
      <c r="AX276" s="150">
        <v>19</v>
      </c>
      <c r="AY276" s="150">
        <v>1.4</v>
      </c>
      <c r="AZ276" s="150">
        <v>13.43</v>
      </c>
      <c r="BA276" s="150">
        <v>11.35</v>
      </c>
      <c r="BB276" s="150">
        <v>0.49</v>
      </c>
      <c r="BC276" s="150">
        <v>1.59</v>
      </c>
      <c r="BD276" s="41"/>
      <c r="BF276" s="11">
        <f t="shared" si="260"/>
        <v>1264.1774000000003</v>
      </c>
      <c r="BG276" s="11">
        <f t="shared" si="261"/>
        <v>1196.1474000000001</v>
      </c>
      <c r="BH276" s="11">
        <f t="shared" si="262"/>
        <v>1615.5773374998978</v>
      </c>
      <c r="BI276" s="11">
        <f t="shared" si="263"/>
        <v>1326.2043440079931</v>
      </c>
      <c r="BJ276" s="236">
        <f t="shared" si="254"/>
        <v>1.2779672674894342</v>
      </c>
      <c r="BK276" s="236">
        <f t="shared" si="255"/>
        <v>1.108729863901383</v>
      </c>
      <c r="BL276" s="27"/>
      <c r="BM276" s="27"/>
      <c r="BN276" s="221">
        <f>$BN$9*$BL$409</f>
        <v>1673520</v>
      </c>
      <c r="BO276" s="221">
        <f t="shared" si="256"/>
        <v>1673520</v>
      </c>
      <c r="BP276" s="221">
        <f t="shared" si="264"/>
        <v>1615577.3374998977</v>
      </c>
      <c r="BQ276" s="232">
        <f t="shared" si="257"/>
        <v>57942.662500102306</v>
      </c>
    </row>
    <row r="277" spans="1:69" ht="31.2">
      <c r="A277" s="718"/>
      <c r="B277" s="112" t="s">
        <v>552</v>
      </c>
      <c r="C277" s="112" t="s">
        <v>887</v>
      </c>
      <c r="D277" s="119">
        <v>499</v>
      </c>
      <c r="E277" s="112" t="s">
        <v>15</v>
      </c>
      <c r="F277" s="124">
        <v>1</v>
      </c>
      <c r="G277" s="124"/>
      <c r="H277" s="124"/>
      <c r="I277" s="156">
        <v>0.5</v>
      </c>
      <c r="J277" s="123"/>
      <c r="K277" s="123"/>
      <c r="L277" s="123"/>
      <c r="M277" s="123"/>
      <c r="N277" s="123"/>
      <c r="O277" s="123"/>
      <c r="P277" s="123"/>
      <c r="Q277" s="123"/>
      <c r="R277" s="198">
        <f t="shared" si="247"/>
        <v>1</v>
      </c>
      <c r="S277" s="198">
        <f t="shared" si="248"/>
        <v>0</v>
      </c>
      <c r="T277" s="198">
        <f t="shared" si="249"/>
        <v>0</v>
      </c>
      <c r="U277" s="198">
        <f t="shared" si="250"/>
        <v>0.5</v>
      </c>
      <c r="V277" s="198">
        <f t="shared" si="251"/>
        <v>1.5</v>
      </c>
      <c r="W277" s="150">
        <v>1</v>
      </c>
      <c r="X277" s="150"/>
      <c r="Y277" s="150"/>
      <c r="Z277" s="150">
        <v>0.5</v>
      </c>
      <c r="AA277" s="150"/>
      <c r="AB277" s="150"/>
      <c r="AC277" s="49">
        <f t="shared" si="252"/>
        <v>0</v>
      </c>
      <c r="AD277" s="152">
        <v>1</v>
      </c>
      <c r="AE277" s="150"/>
      <c r="AF277" s="150"/>
      <c r="AG277" s="150">
        <v>0.25</v>
      </c>
      <c r="AH277" s="218">
        <f t="shared" si="253"/>
        <v>0</v>
      </c>
      <c r="AI277" s="35">
        <v>1</v>
      </c>
      <c r="AJ277" s="35"/>
      <c r="AK277" s="35"/>
      <c r="AL277" s="35"/>
      <c r="AM277" s="154" t="s">
        <v>429</v>
      </c>
      <c r="AN277" s="35"/>
      <c r="AO277" s="35"/>
      <c r="AP277" s="150">
        <v>583.61339999999996</v>
      </c>
      <c r="AQ277" s="150">
        <v>381.7</v>
      </c>
      <c r="AR277" s="150"/>
      <c r="AS277" s="150">
        <v>115.2734</v>
      </c>
      <c r="AT277" s="150">
        <v>71.400000000000006</v>
      </c>
      <c r="AU277" s="150"/>
      <c r="AV277" s="150">
        <v>62.4</v>
      </c>
      <c r="AW277" s="150"/>
      <c r="AX277" s="150">
        <v>9</v>
      </c>
      <c r="AY277" s="150"/>
      <c r="AZ277" s="150">
        <v>15.24</v>
      </c>
      <c r="BA277" s="150">
        <v>12.49</v>
      </c>
      <c r="BB277" s="150">
        <v>0.41</v>
      </c>
      <c r="BC277" s="150">
        <v>2.34</v>
      </c>
      <c r="BD277" s="41"/>
      <c r="BF277" s="11">
        <f t="shared" si="260"/>
        <v>583.61339999999996</v>
      </c>
      <c r="BG277" s="11">
        <f t="shared" si="261"/>
        <v>496.97339999999997</v>
      </c>
      <c r="BH277" s="11">
        <f t="shared" si="262"/>
        <v>745.83882206821806</v>
      </c>
      <c r="BI277" s="11">
        <f t="shared" si="263"/>
        <v>551.00925014460756</v>
      </c>
      <c r="BJ277" s="236">
        <f t="shared" si="254"/>
        <v>1.2779672674894342</v>
      </c>
      <c r="BK277" s="236">
        <f t="shared" si="255"/>
        <v>1.108729863901383</v>
      </c>
      <c r="BL277" s="220">
        <f>$BL$9*$BL$407</f>
        <v>705540</v>
      </c>
      <c r="BM277" s="221"/>
      <c r="BN277" s="221"/>
      <c r="BO277" s="221">
        <f t="shared" si="256"/>
        <v>705540</v>
      </c>
      <c r="BP277" s="221">
        <f t="shared" si="264"/>
        <v>745838.82206821803</v>
      </c>
      <c r="BQ277" s="232">
        <f t="shared" si="257"/>
        <v>-40298.822068218025</v>
      </c>
    </row>
    <row r="278" spans="1:69" ht="78">
      <c r="A278" s="718"/>
      <c r="B278" s="112" t="s">
        <v>554</v>
      </c>
      <c r="C278" s="112" t="s">
        <v>888</v>
      </c>
      <c r="D278" s="119">
        <v>876</v>
      </c>
      <c r="E278" s="112" t="s">
        <v>15</v>
      </c>
      <c r="F278" s="124">
        <v>1</v>
      </c>
      <c r="G278" s="124"/>
      <c r="H278" s="124"/>
      <c r="I278" s="156">
        <v>0.5</v>
      </c>
      <c r="J278" s="123"/>
      <c r="K278" s="123"/>
      <c r="L278" s="123"/>
      <c r="M278" s="123"/>
      <c r="N278" s="123"/>
      <c r="O278" s="123"/>
      <c r="P278" s="123"/>
      <c r="Q278" s="123"/>
      <c r="R278" s="198">
        <f t="shared" si="247"/>
        <v>1</v>
      </c>
      <c r="S278" s="198">
        <f t="shared" si="248"/>
        <v>0</v>
      </c>
      <c r="T278" s="198">
        <f t="shared" si="249"/>
        <v>0</v>
      </c>
      <c r="U278" s="198">
        <f t="shared" si="250"/>
        <v>0.5</v>
      </c>
      <c r="V278" s="198">
        <f t="shared" si="251"/>
        <v>1.5</v>
      </c>
      <c r="W278" s="150">
        <v>1</v>
      </c>
      <c r="X278" s="150"/>
      <c r="Y278" s="150"/>
      <c r="Z278" s="150">
        <v>0.5</v>
      </c>
      <c r="AA278" s="150"/>
      <c r="AB278" s="150"/>
      <c r="AC278" s="49">
        <f t="shared" si="252"/>
        <v>0</v>
      </c>
      <c r="AD278" s="152">
        <v>1</v>
      </c>
      <c r="AE278" s="150"/>
      <c r="AF278" s="150"/>
      <c r="AG278" s="150">
        <v>0.5</v>
      </c>
      <c r="AH278" s="218">
        <f t="shared" si="253"/>
        <v>0</v>
      </c>
      <c r="AI278" s="35">
        <v>1</v>
      </c>
      <c r="AJ278" s="35"/>
      <c r="AK278" s="35"/>
      <c r="AL278" s="35">
        <v>1</v>
      </c>
      <c r="AM278" s="154" t="s">
        <v>429</v>
      </c>
      <c r="AN278" s="35"/>
      <c r="AO278" s="35"/>
      <c r="AP278" s="150">
        <v>770.24620000000004</v>
      </c>
      <c r="AQ278" s="150">
        <v>418.9</v>
      </c>
      <c r="AR278" s="150">
        <v>124.2</v>
      </c>
      <c r="AS278" s="150">
        <v>164.0162</v>
      </c>
      <c r="AT278" s="150">
        <v>48.9</v>
      </c>
      <c r="AU278" s="150">
        <v>5.9</v>
      </c>
      <c r="AV278" s="150">
        <v>30</v>
      </c>
      <c r="AW278" s="150"/>
      <c r="AX278" s="150">
        <v>13</v>
      </c>
      <c r="AY278" s="150"/>
      <c r="AZ278" s="150">
        <v>14.23</v>
      </c>
      <c r="BA278" s="150">
        <v>12.41</v>
      </c>
      <c r="BB278" s="150">
        <v>0.41</v>
      </c>
      <c r="BC278" s="150">
        <v>1.41</v>
      </c>
      <c r="BD278" s="41"/>
      <c r="BF278" s="11">
        <f t="shared" si="260"/>
        <v>770.24620000000004</v>
      </c>
      <c r="BG278" s="11">
        <f t="shared" si="261"/>
        <v>707.11620000000005</v>
      </c>
      <c r="BH278" s="11">
        <f t="shared" si="262"/>
        <v>984.34943150812023</v>
      </c>
      <c r="BI278" s="11">
        <f t="shared" si="263"/>
        <v>784.00084818846324</v>
      </c>
      <c r="BJ278" s="236">
        <f t="shared" si="254"/>
        <v>1.2779672674894342</v>
      </c>
      <c r="BK278" s="236">
        <f t="shared" si="255"/>
        <v>1.1087298639013832</v>
      </c>
      <c r="BL278" s="220">
        <f>$BL$9*$BL$407</f>
        <v>705540</v>
      </c>
      <c r="BM278" s="221"/>
      <c r="BN278" s="221"/>
      <c r="BO278" s="221">
        <f t="shared" si="256"/>
        <v>705540</v>
      </c>
      <c r="BP278" s="221">
        <f t="shared" si="264"/>
        <v>984349.43150812027</v>
      </c>
      <c r="BQ278" s="232">
        <f t="shared" si="257"/>
        <v>-278809.43150812027</v>
      </c>
    </row>
    <row r="279" spans="1:69" ht="93.6">
      <c r="A279" s="718"/>
      <c r="B279" s="112" t="s">
        <v>556</v>
      </c>
      <c r="C279" s="112" t="s">
        <v>889</v>
      </c>
      <c r="D279" s="119">
        <v>724</v>
      </c>
      <c r="E279" s="112" t="s">
        <v>15</v>
      </c>
      <c r="F279" s="124">
        <v>1</v>
      </c>
      <c r="G279" s="124"/>
      <c r="H279" s="124"/>
      <c r="I279" s="156">
        <v>0.5</v>
      </c>
      <c r="J279" s="123"/>
      <c r="K279" s="123"/>
      <c r="L279" s="123"/>
      <c r="M279" s="123"/>
      <c r="N279" s="123"/>
      <c r="O279" s="123"/>
      <c r="P279" s="123"/>
      <c r="Q279" s="123"/>
      <c r="R279" s="198">
        <f t="shared" si="247"/>
        <v>1</v>
      </c>
      <c r="S279" s="198">
        <f t="shared" si="248"/>
        <v>0</v>
      </c>
      <c r="T279" s="198">
        <f t="shared" si="249"/>
        <v>0</v>
      </c>
      <c r="U279" s="198">
        <f t="shared" si="250"/>
        <v>0.5</v>
      </c>
      <c r="V279" s="198">
        <f t="shared" si="251"/>
        <v>1.5</v>
      </c>
      <c r="W279" s="150">
        <v>1</v>
      </c>
      <c r="X279" s="150"/>
      <c r="Y279" s="150"/>
      <c r="Z279" s="150">
        <v>0.5</v>
      </c>
      <c r="AA279" s="150"/>
      <c r="AB279" s="150"/>
      <c r="AC279" s="49">
        <f t="shared" si="252"/>
        <v>0</v>
      </c>
      <c r="AD279" s="152">
        <v>1</v>
      </c>
      <c r="AE279" s="150"/>
      <c r="AF279" s="150"/>
      <c r="AG279" s="150">
        <v>0.5</v>
      </c>
      <c r="AH279" s="218">
        <f t="shared" si="253"/>
        <v>0</v>
      </c>
      <c r="AI279" s="35">
        <v>1</v>
      </c>
      <c r="AJ279" s="35"/>
      <c r="AK279" s="35"/>
      <c r="AL279" s="35">
        <v>1</v>
      </c>
      <c r="AM279" s="154" t="s">
        <v>429</v>
      </c>
      <c r="AN279" s="35"/>
      <c r="AO279" s="35"/>
      <c r="AP279" s="150">
        <v>584.64220000000012</v>
      </c>
      <c r="AQ279" s="150">
        <v>314.5</v>
      </c>
      <c r="AR279" s="150">
        <v>116.6</v>
      </c>
      <c r="AS279" s="150">
        <v>130.19220000000001</v>
      </c>
      <c r="AT279" s="150">
        <v>10</v>
      </c>
      <c r="AU279" s="150"/>
      <c r="AV279" s="150"/>
      <c r="AW279" s="150"/>
      <c r="AX279" s="150">
        <v>10</v>
      </c>
      <c r="AY279" s="150"/>
      <c r="AZ279" s="150">
        <v>13.35</v>
      </c>
      <c r="BA279" s="150">
        <v>11.53</v>
      </c>
      <c r="BB279" s="150">
        <v>0.41</v>
      </c>
      <c r="BC279" s="150">
        <v>1.41</v>
      </c>
      <c r="BD279" s="41"/>
      <c r="BF279" s="11">
        <f t="shared" si="260"/>
        <v>584.64220000000012</v>
      </c>
      <c r="BG279" s="11">
        <f t="shared" si="261"/>
        <v>561.29220000000009</v>
      </c>
      <c r="BH279" s="11">
        <f t="shared" si="262"/>
        <v>747.15359479301139</v>
      </c>
      <c r="BI279" s="11">
        <f t="shared" si="263"/>
        <v>622.3214245149079</v>
      </c>
      <c r="BJ279" s="236">
        <f t="shared" si="254"/>
        <v>1.2779672674894342</v>
      </c>
      <c r="BK279" s="236">
        <f t="shared" si="255"/>
        <v>1.108729863901383</v>
      </c>
      <c r="BL279" s="220">
        <f>$BL$9*$BL$407</f>
        <v>705540</v>
      </c>
      <c r="BM279" s="221"/>
      <c r="BN279" s="221"/>
      <c r="BO279" s="221">
        <f t="shared" si="256"/>
        <v>705540</v>
      </c>
      <c r="BP279" s="221">
        <f t="shared" si="264"/>
        <v>747153.59479301143</v>
      </c>
      <c r="BQ279" s="232">
        <f t="shared" si="257"/>
        <v>-41613.594793011434</v>
      </c>
    </row>
    <row r="280" spans="1:69" ht="46.8">
      <c r="A280" s="718"/>
      <c r="B280" s="112" t="s">
        <v>558</v>
      </c>
      <c r="C280" s="112" t="s">
        <v>890</v>
      </c>
      <c r="D280" s="119">
        <v>1779</v>
      </c>
      <c r="E280" s="112" t="s">
        <v>15</v>
      </c>
      <c r="F280" s="123"/>
      <c r="G280" s="123"/>
      <c r="H280" s="123"/>
      <c r="I280" s="123"/>
      <c r="J280" s="123"/>
      <c r="K280" s="123"/>
      <c r="L280" s="123"/>
      <c r="M280" s="123"/>
      <c r="N280" s="124">
        <v>1</v>
      </c>
      <c r="O280" s="124">
        <v>1.5</v>
      </c>
      <c r="P280" s="124"/>
      <c r="Q280" s="156">
        <v>1</v>
      </c>
      <c r="R280" s="198">
        <f t="shared" si="247"/>
        <v>1</v>
      </c>
      <c r="S280" s="198">
        <f t="shared" si="248"/>
        <v>1.5</v>
      </c>
      <c r="T280" s="198">
        <f t="shared" si="249"/>
        <v>0</v>
      </c>
      <c r="U280" s="198">
        <f t="shared" si="250"/>
        <v>1</v>
      </c>
      <c r="V280" s="198">
        <f t="shared" si="251"/>
        <v>3.5</v>
      </c>
      <c r="W280" s="150">
        <v>2</v>
      </c>
      <c r="X280" s="150"/>
      <c r="Y280" s="150"/>
      <c r="Z280" s="150">
        <v>1</v>
      </c>
      <c r="AA280" s="150"/>
      <c r="AB280" s="150"/>
      <c r="AC280" s="204">
        <f t="shared" si="252"/>
        <v>0.5</v>
      </c>
      <c r="AD280" s="152">
        <v>1.5</v>
      </c>
      <c r="AE280" s="150"/>
      <c r="AF280" s="150"/>
      <c r="AG280" s="150">
        <v>0.5</v>
      </c>
      <c r="AH280" s="204">
        <f t="shared" si="253"/>
        <v>1</v>
      </c>
      <c r="AI280" s="35">
        <v>1</v>
      </c>
      <c r="AJ280" s="35"/>
      <c r="AK280" s="35"/>
      <c r="AL280" s="35"/>
      <c r="AM280" s="154" t="s">
        <v>429</v>
      </c>
      <c r="AN280" s="35"/>
      <c r="AO280" s="35"/>
      <c r="AP280" s="150">
        <v>774.64699999999993</v>
      </c>
      <c r="AQ280" s="150">
        <v>548.5</v>
      </c>
      <c r="AR280" s="150"/>
      <c r="AS280" s="150">
        <v>165.64699999999999</v>
      </c>
      <c r="AT280" s="150">
        <v>43.7</v>
      </c>
      <c r="AU280" s="150"/>
      <c r="AV280" s="150">
        <v>30.7</v>
      </c>
      <c r="AW280" s="150"/>
      <c r="AX280" s="150">
        <v>13</v>
      </c>
      <c r="AY280" s="150"/>
      <c r="AZ280" s="150">
        <v>16.8</v>
      </c>
      <c r="BA280" s="150">
        <v>14.02</v>
      </c>
      <c r="BB280" s="150">
        <v>0.43</v>
      </c>
      <c r="BC280" s="150">
        <v>2.35</v>
      </c>
      <c r="BD280" s="41"/>
      <c r="BF280" s="11">
        <f t="shared" si="260"/>
        <v>774.64699999999993</v>
      </c>
      <c r="BG280" s="11">
        <f t="shared" si="261"/>
        <v>714.14699999999993</v>
      </c>
      <c r="BH280" s="11">
        <f t="shared" si="262"/>
        <v>989.97350985888761</v>
      </c>
      <c r="BI280" s="11">
        <f t="shared" si="263"/>
        <v>791.79610611558087</v>
      </c>
      <c r="BJ280" s="236">
        <f t="shared" si="254"/>
        <v>1.2779672674894342</v>
      </c>
      <c r="BK280" s="236">
        <f t="shared" si="255"/>
        <v>1.108729863901383</v>
      </c>
      <c r="BL280" s="27"/>
      <c r="BM280" s="27"/>
      <c r="BN280" s="221">
        <f>$BN$9*$BL$409</f>
        <v>1673520</v>
      </c>
      <c r="BO280" s="221">
        <f t="shared" si="256"/>
        <v>1673520</v>
      </c>
      <c r="BP280" s="221">
        <f t="shared" si="264"/>
        <v>989973.50985888764</v>
      </c>
      <c r="BQ280" s="232">
        <f t="shared" si="257"/>
        <v>683546.49014111236</v>
      </c>
    </row>
    <row r="281" spans="1:69" ht="46.8">
      <c r="A281" s="718"/>
      <c r="B281" s="112" t="s">
        <v>560</v>
      </c>
      <c r="C281" s="112" t="s">
        <v>891</v>
      </c>
      <c r="D281" s="119">
        <v>1894</v>
      </c>
      <c r="E281" s="112" t="s">
        <v>15</v>
      </c>
      <c r="F281" s="123"/>
      <c r="G281" s="123"/>
      <c r="H281" s="123"/>
      <c r="I281" s="123"/>
      <c r="J281" s="123"/>
      <c r="K281" s="123"/>
      <c r="L281" s="123"/>
      <c r="M281" s="123"/>
      <c r="N281" s="124">
        <v>1</v>
      </c>
      <c r="O281" s="124">
        <v>1.5</v>
      </c>
      <c r="P281" s="124"/>
      <c r="Q281" s="156">
        <v>1</v>
      </c>
      <c r="R281" s="198">
        <f t="shared" si="247"/>
        <v>1</v>
      </c>
      <c r="S281" s="198">
        <f t="shared" si="248"/>
        <v>1.5</v>
      </c>
      <c r="T281" s="198">
        <f t="shared" si="249"/>
        <v>0</v>
      </c>
      <c r="U281" s="198">
        <f t="shared" si="250"/>
        <v>1</v>
      </c>
      <c r="V281" s="198">
        <f t="shared" si="251"/>
        <v>3.5</v>
      </c>
      <c r="W281" s="150">
        <v>2</v>
      </c>
      <c r="X281" s="150"/>
      <c r="Y281" s="150"/>
      <c r="Z281" s="150">
        <v>1</v>
      </c>
      <c r="AA281" s="150"/>
      <c r="AB281" s="150"/>
      <c r="AC281" s="204">
        <f t="shared" si="252"/>
        <v>0.5</v>
      </c>
      <c r="AD281" s="152">
        <v>1</v>
      </c>
      <c r="AE281" s="150"/>
      <c r="AF281" s="150"/>
      <c r="AG281" s="150">
        <v>1</v>
      </c>
      <c r="AH281" s="204">
        <f t="shared" si="253"/>
        <v>1.5</v>
      </c>
      <c r="AI281" s="35">
        <v>1</v>
      </c>
      <c r="AJ281" s="35"/>
      <c r="AK281" s="35"/>
      <c r="AL281" s="35">
        <v>1</v>
      </c>
      <c r="AM281" s="154" t="s">
        <v>429</v>
      </c>
      <c r="AN281" s="35"/>
      <c r="AO281" s="35"/>
      <c r="AP281" s="150">
        <v>900.96440000000007</v>
      </c>
      <c r="AQ281" s="150">
        <v>392.4</v>
      </c>
      <c r="AR281" s="150">
        <v>219.8</v>
      </c>
      <c r="AS281" s="150">
        <v>184.8844</v>
      </c>
      <c r="AT281" s="150">
        <v>88.9</v>
      </c>
      <c r="AU281" s="150">
        <v>6.2</v>
      </c>
      <c r="AV281" s="150">
        <v>60.7</v>
      </c>
      <c r="AW281" s="150"/>
      <c r="AX281" s="150">
        <v>22</v>
      </c>
      <c r="AY281" s="150">
        <v>1.33</v>
      </c>
      <c r="AZ281" s="150">
        <v>13.649999999999999</v>
      </c>
      <c r="BA281" s="150">
        <v>11.54</v>
      </c>
      <c r="BB281" s="150">
        <v>0.41</v>
      </c>
      <c r="BC281" s="150">
        <v>1.7</v>
      </c>
      <c r="BD281" s="41"/>
      <c r="BF281" s="11">
        <f t="shared" si="260"/>
        <v>900.96440000000007</v>
      </c>
      <c r="BG281" s="11">
        <f t="shared" si="261"/>
        <v>797.08440000000007</v>
      </c>
      <c r="BH281" s="11">
        <f t="shared" si="262"/>
        <v>1151.4030123732575</v>
      </c>
      <c r="BI281" s="11">
        <f t="shared" si="263"/>
        <v>883.75127832991552</v>
      </c>
      <c r="BJ281" s="236">
        <f t="shared" si="254"/>
        <v>1.277967267489434</v>
      </c>
      <c r="BK281" s="236">
        <f t="shared" si="255"/>
        <v>1.108729863901383</v>
      </c>
      <c r="BL281" s="27"/>
      <c r="BM281" s="27"/>
      <c r="BN281" s="221">
        <f>$BN$9*$BL$409</f>
        <v>1673520</v>
      </c>
      <c r="BO281" s="221">
        <f t="shared" si="256"/>
        <v>1673520</v>
      </c>
      <c r="BP281" s="221">
        <f t="shared" si="264"/>
        <v>1151403.0123732574</v>
      </c>
      <c r="BQ281" s="232">
        <f t="shared" si="257"/>
        <v>522116.98762674257</v>
      </c>
    </row>
    <row r="282" spans="1:69" ht="46.8">
      <c r="A282" s="718"/>
      <c r="B282" s="112" t="s">
        <v>562</v>
      </c>
      <c r="C282" s="112" t="s">
        <v>892</v>
      </c>
      <c r="D282" s="119">
        <v>655</v>
      </c>
      <c r="E282" s="112" t="s">
        <v>15</v>
      </c>
      <c r="F282" s="124">
        <v>1</v>
      </c>
      <c r="G282" s="124"/>
      <c r="H282" s="124"/>
      <c r="I282" s="156">
        <v>0.5</v>
      </c>
      <c r="J282" s="123"/>
      <c r="K282" s="123"/>
      <c r="L282" s="123"/>
      <c r="M282" s="123"/>
      <c r="N282" s="123"/>
      <c r="O282" s="123"/>
      <c r="P282" s="123"/>
      <c r="Q282" s="123"/>
      <c r="R282" s="198">
        <f t="shared" si="247"/>
        <v>1</v>
      </c>
      <c r="S282" s="198">
        <f t="shared" si="248"/>
        <v>0</v>
      </c>
      <c r="T282" s="198">
        <f t="shared" si="249"/>
        <v>0</v>
      </c>
      <c r="U282" s="198">
        <f t="shared" si="250"/>
        <v>0.5</v>
      </c>
      <c r="V282" s="198">
        <f t="shared" si="251"/>
        <v>1.5</v>
      </c>
      <c r="W282" s="150">
        <v>1</v>
      </c>
      <c r="X282" s="150"/>
      <c r="Y282" s="150"/>
      <c r="Z282" s="150">
        <v>0.5</v>
      </c>
      <c r="AA282" s="150"/>
      <c r="AB282" s="150"/>
      <c r="AC282" s="49">
        <f t="shared" si="252"/>
        <v>0</v>
      </c>
      <c r="AD282" s="152">
        <v>1</v>
      </c>
      <c r="AE282" s="150"/>
      <c r="AF282" s="150"/>
      <c r="AG282" s="150">
        <v>0.25</v>
      </c>
      <c r="AH282" s="218">
        <f t="shared" si="253"/>
        <v>0</v>
      </c>
      <c r="AI282" s="35">
        <v>1</v>
      </c>
      <c r="AJ282" s="35"/>
      <c r="AK282" s="35"/>
      <c r="AL282" s="35"/>
      <c r="AM282" s="154" t="s">
        <v>429</v>
      </c>
      <c r="AN282" s="35"/>
      <c r="AO282" s="35"/>
      <c r="AP282" s="150">
        <v>678.30000000000007</v>
      </c>
      <c r="AQ282" s="150">
        <v>490</v>
      </c>
      <c r="AR282" s="150"/>
      <c r="AS282" s="150">
        <v>147.97999999999999</v>
      </c>
      <c r="AT282" s="150">
        <v>27</v>
      </c>
      <c r="AU282" s="150"/>
      <c r="AV282" s="150">
        <v>15</v>
      </c>
      <c r="AW282" s="150"/>
      <c r="AX282" s="150">
        <v>12</v>
      </c>
      <c r="AY282" s="150"/>
      <c r="AZ282" s="150">
        <v>13.32</v>
      </c>
      <c r="BA282" s="150">
        <v>11.5</v>
      </c>
      <c r="BB282" s="150">
        <v>0.41</v>
      </c>
      <c r="BC282" s="150">
        <v>1.41</v>
      </c>
      <c r="BD282" s="41"/>
      <c r="BF282" s="11">
        <f t="shared" si="260"/>
        <v>678.30000000000007</v>
      </c>
      <c r="BG282" s="11">
        <f t="shared" si="261"/>
        <v>637.98</v>
      </c>
      <c r="BH282" s="11">
        <f t="shared" si="262"/>
        <v>866.84519753808331</v>
      </c>
      <c r="BI282" s="11">
        <f t="shared" si="263"/>
        <v>707.34747857180434</v>
      </c>
      <c r="BJ282" s="236">
        <f t="shared" si="254"/>
        <v>1.2779672674894342</v>
      </c>
      <c r="BK282" s="236">
        <f t="shared" si="255"/>
        <v>1.108729863901383</v>
      </c>
      <c r="BL282" s="220">
        <f>$BL$9*$BL$407</f>
        <v>705540</v>
      </c>
      <c r="BM282" s="221"/>
      <c r="BN282" s="221"/>
      <c r="BO282" s="221">
        <f t="shared" si="256"/>
        <v>705540</v>
      </c>
      <c r="BP282" s="221">
        <f t="shared" si="264"/>
        <v>866845.1975380833</v>
      </c>
      <c r="BQ282" s="232">
        <f t="shared" si="257"/>
        <v>-161305.1975380833</v>
      </c>
    </row>
    <row r="283" spans="1:69" ht="62.4">
      <c r="A283" s="718"/>
      <c r="B283" s="112" t="s">
        <v>564</v>
      </c>
      <c r="C283" s="112" t="s">
        <v>893</v>
      </c>
      <c r="D283" s="190">
        <v>2657</v>
      </c>
      <c r="E283" s="112" t="s">
        <v>15</v>
      </c>
      <c r="F283" s="123"/>
      <c r="G283" s="123"/>
      <c r="H283" s="123"/>
      <c r="I283" s="123"/>
      <c r="J283" s="123"/>
      <c r="K283" s="123"/>
      <c r="L283" s="123"/>
      <c r="M283" s="123"/>
      <c r="N283" s="124">
        <v>1</v>
      </c>
      <c r="O283" s="124">
        <v>1.5</v>
      </c>
      <c r="P283" s="124"/>
      <c r="Q283" s="156">
        <v>1</v>
      </c>
      <c r="R283" s="198">
        <f t="shared" si="247"/>
        <v>1</v>
      </c>
      <c r="S283" s="198">
        <f t="shared" si="248"/>
        <v>1.5</v>
      </c>
      <c r="T283" s="198">
        <f t="shared" si="249"/>
        <v>0</v>
      </c>
      <c r="U283" s="198">
        <f t="shared" si="250"/>
        <v>1</v>
      </c>
      <c r="V283" s="198">
        <f t="shared" si="251"/>
        <v>3.5</v>
      </c>
      <c r="W283" s="150">
        <v>2.5</v>
      </c>
      <c r="X283" s="150"/>
      <c r="Y283" s="150"/>
      <c r="Z283" s="150">
        <v>1</v>
      </c>
      <c r="AA283" s="150"/>
      <c r="AB283" s="150"/>
      <c r="AC283" s="49">
        <f t="shared" si="252"/>
        <v>0</v>
      </c>
      <c r="AD283" s="152">
        <v>2</v>
      </c>
      <c r="AE283" s="150"/>
      <c r="AF283" s="150"/>
      <c r="AG283" s="150">
        <v>0.25</v>
      </c>
      <c r="AH283" s="204">
        <f t="shared" si="253"/>
        <v>0.5</v>
      </c>
      <c r="AI283" s="35">
        <v>2</v>
      </c>
      <c r="AJ283" s="35"/>
      <c r="AK283" s="35"/>
      <c r="AL283" s="35"/>
      <c r="AM283" s="154" t="s">
        <v>429</v>
      </c>
      <c r="AN283" s="35"/>
      <c r="AO283" s="35"/>
      <c r="AP283" s="150">
        <v>1170.098</v>
      </c>
      <c r="AQ283" s="150">
        <v>844</v>
      </c>
      <c r="AR283" s="150"/>
      <c r="AS283" s="150">
        <v>254.88800000000001</v>
      </c>
      <c r="AT283" s="150">
        <v>55.3</v>
      </c>
      <c r="AU283" s="150">
        <v>5.9</v>
      </c>
      <c r="AV283" s="150">
        <v>34.200000000000003</v>
      </c>
      <c r="AW283" s="150"/>
      <c r="AX283" s="150">
        <v>15.2</v>
      </c>
      <c r="AY283" s="150">
        <v>1.4</v>
      </c>
      <c r="AZ283" s="150">
        <v>14.51</v>
      </c>
      <c r="BA283" s="150">
        <v>12.51</v>
      </c>
      <c r="BB283" s="150">
        <v>0.41</v>
      </c>
      <c r="BC283" s="150">
        <v>1.59</v>
      </c>
      <c r="BD283" s="41"/>
      <c r="BF283" s="11">
        <f t="shared" si="260"/>
        <v>1170.098</v>
      </c>
      <c r="BG283" s="11">
        <f t="shared" si="261"/>
        <v>1098.8879999999999</v>
      </c>
      <c r="BH283" s="11">
        <f t="shared" si="262"/>
        <v>1495.346943754852</v>
      </c>
      <c r="BI283" s="11">
        <f t="shared" si="263"/>
        <v>1218.3699426828628</v>
      </c>
      <c r="BJ283" s="236">
        <f t="shared" si="254"/>
        <v>1.2779672674894342</v>
      </c>
      <c r="BK283" s="236">
        <f t="shared" si="255"/>
        <v>1.108729863901383</v>
      </c>
      <c r="BL283" s="27"/>
      <c r="BM283" s="27"/>
      <c r="BN283" s="221">
        <f>$BN$9*$BL$409</f>
        <v>1673520</v>
      </c>
      <c r="BO283" s="221">
        <f t="shared" si="256"/>
        <v>1673520</v>
      </c>
      <c r="BP283" s="221">
        <f t="shared" si="264"/>
        <v>1495346.9437548521</v>
      </c>
      <c r="BQ283" s="232">
        <f t="shared" si="257"/>
        <v>178173.05624514795</v>
      </c>
    </row>
    <row r="284" spans="1:69" ht="31.2">
      <c r="A284" s="718"/>
      <c r="B284" s="112" t="s">
        <v>566</v>
      </c>
      <c r="C284" s="112" t="s">
        <v>894</v>
      </c>
      <c r="D284" s="119">
        <v>888</v>
      </c>
      <c r="E284" s="112" t="s">
        <v>15</v>
      </c>
      <c r="F284" s="124">
        <v>1</v>
      </c>
      <c r="G284" s="124"/>
      <c r="H284" s="124"/>
      <c r="I284" s="156">
        <v>0.5</v>
      </c>
      <c r="J284" s="123"/>
      <c r="K284" s="123"/>
      <c r="L284" s="123"/>
      <c r="M284" s="123"/>
      <c r="N284" s="123"/>
      <c r="O284" s="123"/>
      <c r="P284" s="123"/>
      <c r="Q284" s="123"/>
      <c r="R284" s="198">
        <f t="shared" si="247"/>
        <v>1</v>
      </c>
      <c r="S284" s="198">
        <f t="shared" si="248"/>
        <v>0</v>
      </c>
      <c r="T284" s="198">
        <f t="shared" si="249"/>
        <v>0</v>
      </c>
      <c r="U284" s="198">
        <f t="shared" si="250"/>
        <v>0.5</v>
      </c>
      <c r="V284" s="198">
        <f t="shared" si="251"/>
        <v>1.5</v>
      </c>
      <c r="W284" s="150">
        <v>1</v>
      </c>
      <c r="X284" s="150"/>
      <c r="Y284" s="150"/>
      <c r="Z284" s="150">
        <v>0.5</v>
      </c>
      <c r="AA284" s="150"/>
      <c r="AB284" s="150"/>
      <c r="AC284" s="49">
        <f t="shared" si="252"/>
        <v>0</v>
      </c>
      <c r="AD284" s="152">
        <v>1</v>
      </c>
      <c r="AE284" s="150"/>
      <c r="AF284" s="150"/>
      <c r="AG284" s="150">
        <v>0.25</v>
      </c>
      <c r="AH284" s="218">
        <f t="shared" si="253"/>
        <v>0</v>
      </c>
      <c r="AI284" s="35">
        <v>1</v>
      </c>
      <c r="AJ284" s="35"/>
      <c r="AK284" s="35"/>
      <c r="AL284" s="35"/>
      <c r="AM284" s="154" t="s">
        <v>429</v>
      </c>
      <c r="AN284" s="35"/>
      <c r="AO284" s="35"/>
      <c r="AP284" s="150">
        <v>618.4742</v>
      </c>
      <c r="AQ284" s="150">
        <v>442.1</v>
      </c>
      <c r="AR284" s="150"/>
      <c r="AS284" s="150">
        <v>133.51420000000002</v>
      </c>
      <c r="AT284" s="150">
        <v>29.000000000000004</v>
      </c>
      <c r="AU284" s="150">
        <v>5.9</v>
      </c>
      <c r="AV284" s="150">
        <v>16.3</v>
      </c>
      <c r="AW284" s="150"/>
      <c r="AX284" s="150">
        <v>6.8</v>
      </c>
      <c r="AY284" s="150"/>
      <c r="AZ284" s="150">
        <v>13.86</v>
      </c>
      <c r="BA284" s="150">
        <v>12.04</v>
      </c>
      <c r="BB284" s="150">
        <v>0.41</v>
      </c>
      <c r="BC284" s="150">
        <v>1.41</v>
      </c>
      <c r="BD284" s="41"/>
      <c r="BF284" s="11">
        <f t="shared" si="260"/>
        <v>618.4742</v>
      </c>
      <c r="BG284" s="11">
        <f t="shared" si="261"/>
        <v>575.61419999999998</v>
      </c>
      <c r="BH284" s="11">
        <f t="shared" si="262"/>
        <v>790.3897833867137</v>
      </c>
      <c r="BI284" s="11">
        <f t="shared" si="263"/>
        <v>638.20065362570347</v>
      </c>
      <c r="BJ284" s="236">
        <f t="shared" si="254"/>
        <v>1.277967267489434</v>
      </c>
      <c r="BK284" s="236">
        <f t="shared" si="255"/>
        <v>1.108729863901383</v>
      </c>
      <c r="BL284" s="220">
        <f>$BL$9*$BL$407</f>
        <v>705540</v>
      </c>
      <c r="BM284" s="221"/>
      <c r="BN284" s="221"/>
      <c r="BO284" s="221">
        <f t="shared" si="256"/>
        <v>705540</v>
      </c>
      <c r="BP284" s="221">
        <f t="shared" si="264"/>
        <v>790389.78338671371</v>
      </c>
      <c r="BQ284" s="232">
        <f t="shared" si="257"/>
        <v>-84849.783386713709</v>
      </c>
    </row>
    <row r="285" spans="1:69" ht="31.2">
      <c r="A285" s="718"/>
      <c r="B285" s="112" t="s">
        <v>568</v>
      </c>
      <c r="C285" s="112" t="s">
        <v>895</v>
      </c>
      <c r="D285" s="119">
        <v>1582</v>
      </c>
      <c r="E285" s="112" t="s">
        <v>13</v>
      </c>
      <c r="F285" s="123"/>
      <c r="G285" s="123"/>
      <c r="H285" s="123"/>
      <c r="I285" s="123"/>
      <c r="J285" s="123"/>
      <c r="K285" s="123"/>
      <c r="L285" s="123"/>
      <c r="M285" s="123"/>
      <c r="N285" s="124">
        <v>1</v>
      </c>
      <c r="O285" s="124">
        <v>1.5</v>
      </c>
      <c r="P285" s="124"/>
      <c r="Q285" s="156">
        <v>1</v>
      </c>
      <c r="R285" s="198">
        <f t="shared" si="247"/>
        <v>1</v>
      </c>
      <c r="S285" s="198">
        <f t="shared" si="248"/>
        <v>1.5</v>
      </c>
      <c r="T285" s="198">
        <f t="shared" si="249"/>
        <v>0</v>
      </c>
      <c r="U285" s="198">
        <f t="shared" si="250"/>
        <v>1</v>
      </c>
      <c r="V285" s="198">
        <f t="shared" si="251"/>
        <v>3.5</v>
      </c>
      <c r="W285" s="150">
        <v>2</v>
      </c>
      <c r="X285" s="150"/>
      <c r="Y285" s="150"/>
      <c r="Z285" s="150">
        <v>1</v>
      </c>
      <c r="AA285" s="150"/>
      <c r="AB285" s="150"/>
      <c r="AC285" s="204">
        <f t="shared" si="252"/>
        <v>0.5</v>
      </c>
      <c r="AD285" s="152">
        <v>2</v>
      </c>
      <c r="AE285" s="150"/>
      <c r="AF285" s="150"/>
      <c r="AG285" s="150">
        <v>1</v>
      </c>
      <c r="AH285" s="204">
        <f t="shared" si="253"/>
        <v>0.5</v>
      </c>
      <c r="AI285" s="35">
        <v>2</v>
      </c>
      <c r="AJ285" s="35"/>
      <c r="AK285" s="35"/>
      <c r="AL285" s="35">
        <v>1</v>
      </c>
      <c r="AM285" s="154" t="s">
        <v>429</v>
      </c>
      <c r="AN285" s="35"/>
      <c r="AO285" s="35"/>
      <c r="AP285" s="150">
        <v>1436.8506</v>
      </c>
      <c r="AQ285" s="150">
        <v>816.4</v>
      </c>
      <c r="AR285" s="150">
        <v>213.9</v>
      </c>
      <c r="AS285" s="150">
        <v>311.1506</v>
      </c>
      <c r="AT285" s="150">
        <v>80</v>
      </c>
      <c r="AU285" s="150"/>
      <c r="AV285" s="150">
        <v>59</v>
      </c>
      <c r="AW285" s="150"/>
      <c r="AX285" s="150">
        <v>21</v>
      </c>
      <c r="AY285" s="150"/>
      <c r="AZ285" s="150">
        <v>15.4</v>
      </c>
      <c r="BA285" s="150">
        <v>12.4</v>
      </c>
      <c r="BB285" s="150">
        <v>0.5</v>
      </c>
      <c r="BC285" s="150">
        <v>2.5</v>
      </c>
      <c r="BD285" s="41"/>
      <c r="BF285" s="11">
        <f t="shared" si="260"/>
        <v>1436.8506</v>
      </c>
      <c r="BG285" s="11">
        <f t="shared" si="261"/>
        <v>1341.4505999999999</v>
      </c>
      <c r="BH285" s="11">
        <f t="shared" si="262"/>
        <v>1836.2480350725539</v>
      </c>
      <c r="BI285" s="11">
        <f t="shared" si="263"/>
        <v>1487.3063411684284</v>
      </c>
      <c r="BJ285" s="236">
        <f t="shared" si="254"/>
        <v>1.277967267489434</v>
      </c>
      <c r="BK285" s="236">
        <f t="shared" si="255"/>
        <v>1.108729863901383</v>
      </c>
      <c r="BL285" s="27"/>
      <c r="BM285" s="27"/>
      <c r="BN285" s="221">
        <f>$BN$9*$BL$409</f>
        <v>1673520</v>
      </c>
      <c r="BO285" s="221">
        <f t="shared" si="256"/>
        <v>1673520</v>
      </c>
      <c r="BP285" s="221">
        <f t="shared" si="264"/>
        <v>1836248.0350725539</v>
      </c>
      <c r="BQ285" s="232">
        <f t="shared" si="257"/>
        <v>-162728.0350725539</v>
      </c>
    </row>
    <row r="286" spans="1:69" ht="31.2">
      <c r="A286" s="718"/>
      <c r="B286" s="112" t="s">
        <v>570</v>
      </c>
      <c r="C286" s="112" t="s">
        <v>896</v>
      </c>
      <c r="D286" s="121">
        <v>513</v>
      </c>
      <c r="E286" s="112" t="s">
        <v>15</v>
      </c>
      <c r="F286" s="124">
        <v>1</v>
      </c>
      <c r="G286" s="124"/>
      <c r="H286" s="124"/>
      <c r="I286" s="156">
        <v>0.5</v>
      </c>
      <c r="J286" s="123"/>
      <c r="K286" s="123"/>
      <c r="L286" s="123"/>
      <c r="M286" s="123"/>
      <c r="N286" s="123"/>
      <c r="O286" s="123"/>
      <c r="P286" s="123"/>
      <c r="Q286" s="123"/>
      <c r="R286" s="198">
        <f t="shared" si="247"/>
        <v>1</v>
      </c>
      <c r="S286" s="198">
        <f t="shared" si="248"/>
        <v>0</v>
      </c>
      <c r="T286" s="198">
        <f t="shared" si="249"/>
        <v>0</v>
      </c>
      <c r="U286" s="198">
        <f t="shared" si="250"/>
        <v>0.5</v>
      </c>
      <c r="V286" s="198">
        <f t="shared" si="251"/>
        <v>1.5</v>
      </c>
      <c r="W286" s="150">
        <v>1</v>
      </c>
      <c r="X286" s="150"/>
      <c r="Y286" s="150"/>
      <c r="Z286" s="150">
        <v>0.5</v>
      </c>
      <c r="AA286" s="150"/>
      <c r="AB286" s="150"/>
      <c r="AC286" s="49">
        <f t="shared" si="252"/>
        <v>0</v>
      </c>
      <c r="AD286" s="152">
        <v>1</v>
      </c>
      <c r="AE286" s="150"/>
      <c r="AF286" s="150"/>
      <c r="AG286" s="150">
        <v>0.25</v>
      </c>
      <c r="AH286" s="218">
        <f t="shared" si="253"/>
        <v>0</v>
      </c>
      <c r="AI286" s="35">
        <v>1</v>
      </c>
      <c r="AJ286" s="35"/>
      <c r="AK286" s="35"/>
      <c r="AL286" s="35"/>
      <c r="AM286" s="154" t="s">
        <v>429</v>
      </c>
      <c r="AN286" s="35"/>
      <c r="AO286" s="35"/>
      <c r="AP286" s="150">
        <v>716.85939999999994</v>
      </c>
      <c r="AQ286" s="150">
        <v>479.7</v>
      </c>
      <c r="AR286" s="150"/>
      <c r="AS286" s="150">
        <v>144.86939999999998</v>
      </c>
      <c r="AT286" s="150">
        <v>76.900000000000006</v>
      </c>
      <c r="AU286" s="150">
        <v>5.9</v>
      </c>
      <c r="AV286" s="150">
        <v>55</v>
      </c>
      <c r="AW286" s="150"/>
      <c r="AX286" s="150">
        <v>16</v>
      </c>
      <c r="AY286" s="150">
        <v>1.33</v>
      </c>
      <c r="AZ286" s="150">
        <v>14.06</v>
      </c>
      <c r="BA286" s="150">
        <v>12.06</v>
      </c>
      <c r="BB286" s="150">
        <v>0.41</v>
      </c>
      <c r="BC286" s="150">
        <v>1.59</v>
      </c>
      <c r="BD286" s="41"/>
      <c r="BF286" s="11">
        <f t="shared" si="260"/>
        <v>716.85939999999994</v>
      </c>
      <c r="BG286" s="11">
        <f t="shared" si="261"/>
        <v>624.56939999999997</v>
      </c>
      <c r="BH286" s="11">
        <f t="shared" si="262"/>
        <v>916.12284859211525</v>
      </c>
      <c r="BI286" s="11">
        <f t="shared" si="263"/>
        <v>692.47874585896841</v>
      </c>
      <c r="BJ286" s="236">
        <f t="shared" si="254"/>
        <v>1.2779672674894342</v>
      </c>
      <c r="BK286" s="236">
        <f t="shared" si="255"/>
        <v>1.108729863901383</v>
      </c>
      <c r="BL286" s="220">
        <f>$BL$9*$BL$407</f>
        <v>705540</v>
      </c>
      <c r="BM286" s="221"/>
      <c r="BN286" s="221"/>
      <c r="BO286" s="221">
        <f t="shared" si="256"/>
        <v>705540</v>
      </c>
      <c r="BP286" s="221">
        <f t="shared" si="264"/>
        <v>916122.84859211522</v>
      </c>
      <c r="BQ286" s="232">
        <f t="shared" si="257"/>
        <v>-210582.84859211522</v>
      </c>
    </row>
    <row r="287" spans="1:69" ht="46.8">
      <c r="A287" s="718"/>
      <c r="B287" s="113" t="s">
        <v>572</v>
      </c>
      <c r="C287" s="113" t="s">
        <v>897</v>
      </c>
      <c r="D287" s="119">
        <v>1138</v>
      </c>
      <c r="E287" s="113" t="s">
        <v>15</v>
      </c>
      <c r="F287" s="123"/>
      <c r="G287" s="123"/>
      <c r="H287" s="123"/>
      <c r="I287" s="123"/>
      <c r="J287" s="131">
        <v>1</v>
      </c>
      <c r="K287" s="131">
        <v>1</v>
      </c>
      <c r="L287" s="131"/>
      <c r="M287" s="131">
        <v>1</v>
      </c>
      <c r="N287" s="123"/>
      <c r="O287" s="123"/>
      <c r="P287" s="123"/>
      <c r="Q287" s="123"/>
      <c r="R287" s="198">
        <f t="shared" si="247"/>
        <v>1</v>
      </c>
      <c r="S287" s="198">
        <f t="shared" si="248"/>
        <v>1</v>
      </c>
      <c r="T287" s="198">
        <f t="shared" si="249"/>
        <v>0</v>
      </c>
      <c r="U287" s="198">
        <f t="shared" si="250"/>
        <v>1</v>
      </c>
      <c r="V287" s="198">
        <f t="shared" si="251"/>
        <v>3</v>
      </c>
      <c r="W287" s="150">
        <v>1.25</v>
      </c>
      <c r="X287" s="150"/>
      <c r="Y287" s="150"/>
      <c r="Z287" s="150">
        <v>1</v>
      </c>
      <c r="AA287" s="150"/>
      <c r="AB287" s="150"/>
      <c r="AC287" s="204">
        <f t="shared" si="252"/>
        <v>0.75</v>
      </c>
      <c r="AD287" s="152">
        <v>1</v>
      </c>
      <c r="AE287" s="150"/>
      <c r="AF287" s="150"/>
      <c r="AG287" s="150">
        <v>1</v>
      </c>
      <c r="AH287" s="204">
        <f t="shared" si="253"/>
        <v>1</v>
      </c>
      <c r="AI287" s="35">
        <v>1</v>
      </c>
      <c r="AJ287" s="35"/>
      <c r="AK287" s="35"/>
      <c r="AL287" s="35">
        <v>1</v>
      </c>
      <c r="AM287" s="154" t="s">
        <v>429</v>
      </c>
      <c r="AN287" s="35"/>
      <c r="AO287" s="35"/>
      <c r="AP287" s="150">
        <v>1181.6771999999999</v>
      </c>
      <c r="AQ287" s="150">
        <v>495.2</v>
      </c>
      <c r="AR287" s="150">
        <v>218.4</v>
      </c>
      <c r="AS287" s="150">
        <v>215.50720000000001</v>
      </c>
      <c r="AT287" s="150">
        <v>80.900000000000006</v>
      </c>
      <c r="AU287" s="150">
        <v>5.9</v>
      </c>
      <c r="AV287" s="150">
        <v>67</v>
      </c>
      <c r="AW287" s="150"/>
      <c r="AX287" s="150">
        <v>8</v>
      </c>
      <c r="AY287" s="150">
        <v>156.31</v>
      </c>
      <c r="AZ287" s="150">
        <v>15.36</v>
      </c>
      <c r="BA287" s="150">
        <v>12.53</v>
      </c>
      <c r="BB287" s="150">
        <v>0.48</v>
      </c>
      <c r="BC287" s="150">
        <v>2.35</v>
      </c>
      <c r="BD287" s="41"/>
      <c r="BF287" s="11">
        <f t="shared" si="260"/>
        <v>1181.6771999999999</v>
      </c>
      <c r="BG287" s="11">
        <f t="shared" si="261"/>
        <v>929.10720000000003</v>
      </c>
      <c r="BH287" s="11">
        <f t="shared" si="262"/>
        <v>1510.1447823385654</v>
      </c>
      <c r="BI287" s="11">
        <f t="shared" si="263"/>
        <v>1030.128899405795</v>
      </c>
      <c r="BJ287" s="236">
        <f t="shared" si="254"/>
        <v>1.2779672674894342</v>
      </c>
      <c r="BK287" s="236">
        <f t="shared" si="255"/>
        <v>1.108729863901383</v>
      </c>
      <c r="BL287" s="221"/>
      <c r="BM287" s="224">
        <f>$BM$9*$BL$406</f>
        <v>931450</v>
      </c>
      <c r="BN287" s="221"/>
      <c r="BO287" s="221">
        <f t="shared" si="256"/>
        <v>931450</v>
      </c>
      <c r="BP287" s="221">
        <f t="shared" si="264"/>
        <v>1510144.7823385654</v>
      </c>
      <c r="BQ287" s="232">
        <f t="shared" si="257"/>
        <v>-578694.78233856545</v>
      </c>
    </row>
    <row r="288" spans="1:69" ht="31.2">
      <c r="A288" s="718"/>
      <c r="B288" s="113" t="s">
        <v>574</v>
      </c>
      <c r="C288" s="113" t="s">
        <v>898</v>
      </c>
      <c r="D288" s="119">
        <v>1747</v>
      </c>
      <c r="E288" s="113" t="s">
        <v>15</v>
      </c>
      <c r="F288" s="123"/>
      <c r="G288" s="123"/>
      <c r="H288" s="123"/>
      <c r="I288" s="123"/>
      <c r="J288" s="123"/>
      <c r="K288" s="123"/>
      <c r="L288" s="123"/>
      <c r="M288" s="123"/>
      <c r="N288" s="124">
        <v>1</v>
      </c>
      <c r="O288" s="124">
        <v>1.5</v>
      </c>
      <c r="P288" s="124"/>
      <c r="Q288" s="156">
        <v>1</v>
      </c>
      <c r="R288" s="198">
        <f t="shared" si="247"/>
        <v>1</v>
      </c>
      <c r="S288" s="198">
        <f t="shared" si="248"/>
        <v>1.5</v>
      </c>
      <c r="T288" s="198">
        <f t="shared" si="249"/>
        <v>0</v>
      </c>
      <c r="U288" s="198">
        <f t="shared" si="250"/>
        <v>1</v>
      </c>
      <c r="V288" s="198">
        <f t="shared" si="251"/>
        <v>3.5</v>
      </c>
      <c r="W288" s="150">
        <v>2</v>
      </c>
      <c r="X288" s="150"/>
      <c r="Y288" s="150"/>
      <c r="Z288" s="150">
        <v>1</v>
      </c>
      <c r="AA288" s="150"/>
      <c r="AB288" s="150"/>
      <c r="AC288" s="204">
        <f t="shared" si="252"/>
        <v>0.5</v>
      </c>
      <c r="AD288" s="151">
        <v>1</v>
      </c>
      <c r="AE288" s="150"/>
      <c r="AF288" s="150"/>
      <c r="AG288" s="150">
        <v>0.25</v>
      </c>
      <c r="AH288" s="204">
        <f t="shared" si="253"/>
        <v>1.5</v>
      </c>
      <c r="AI288" s="35">
        <v>1</v>
      </c>
      <c r="AJ288" s="35"/>
      <c r="AK288" s="35"/>
      <c r="AL288" s="35"/>
      <c r="AM288" s="154" t="s">
        <v>429</v>
      </c>
      <c r="AN288" s="35"/>
      <c r="AO288" s="35"/>
      <c r="AP288" s="150">
        <v>937.3578</v>
      </c>
      <c r="AQ288" s="150">
        <v>518.9</v>
      </c>
      <c r="AR288" s="150"/>
      <c r="AS288" s="150">
        <v>156.70779999999999</v>
      </c>
      <c r="AT288" s="150">
        <v>248.4</v>
      </c>
      <c r="AU288" s="150">
        <v>7.4</v>
      </c>
      <c r="AV288" s="150">
        <v>210</v>
      </c>
      <c r="AW288" s="150"/>
      <c r="AX288" s="150">
        <v>31</v>
      </c>
      <c r="AY288" s="150"/>
      <c r="AZ288" s="150">
        <v>13.35</v>
      </c>
      <c r="BA288" s="150">
        <v>11.5</v>
      </c>
      <c r="BB288" s="150">
        <v>0.41</v>
      </c>
      <c r="BC288" s="150">
        <v>1.44</v>
      </c>
      <c r="BD288" s="41"/>
      <c r="BF288" s="11">
        <f t="shared" si="260"/>
        <v>937.3578</v>
      </c>
      <c r="BG288" s="11">
        <f t="shared" si="261"/>
        <v>675.6078</v>
      </c>
      <c r="BH288" s="11">
        <f t="shared" si="262"/>
        <v>1197.9125863259076</v>
      </c>
      <c r="BI288" s="11">
        <f t="shared" si="263"/>
        <v>749.06654414471268</v>
      </c>
      <c r="BJ288" s="236">
        <f t="shared" si="254"/>
        <v>1.2779672674894342</v>
      </c>
      <c r="BK288" s="236">
        <f t="shared" si="255"/>
        <v>1.108729863901383</v>
      </c>
      <c r="BL288" s="27"/>
      <c r="BM288" s="27"/>
      <c r="BN288" s="221">
        <f>$BN$9*$BL$409</f>
        <v>1673520</v>
      </c>
      <c r="BO288" s="221">
        <f t="shared" si="256"/>
        <v>1673520</v>
      </c>
      <c r="BP288" s="221">
        <f t="shared" si="264"/>
        <v>1197912.5863259076</v>
      </c>
      <c r="BQ288" s="232">
        <f t="shared" si="257"/>
        <v>475607.41367409239</v>
      </c>
    </row>
    <row r="289" spans="1:69" ht="46.8">
      <c r="A289" s="718"/>
      <c r="B289" s="113" t="s">
        <v>576</v>
      </c>
      <c r="C289" s="113" t="s">
        <v>899</v>
      </c>
      <c r="D289" s="119">
        <v>380</v>
      </c>
      <c r="E289" s="113" t="s">
        <v>15</v>
      </c>
      <c r="F289" s="124">
        <v>1</v>
      </c>
      <c r="G289" s="124"/>
      <c r="H289" s="124"/>
      <c r="I289" s="156">
        <v>0.5</v>
      </c>
      <c r="J289" s="123"/>
      <c r="K289" s="123"/>
      <c r="L289" s="123"/>
      <c r="M289" s="123"/>
      <c r="N289" s="123"/>
      <c r="O289" s="123"/>
      <c r="P289" s="123"/>
      <c r="Q289" s="123"/>
      <c r="R289" s="198">
        <f t="shared" si="247"/>
        <v>1</v>
      </c>
      <c r="S289" s="198">
        <f t="shared" si="248"/>
        <v>0</v>
      </c>
      <c r="T289" s="198">
        <f t="shared" si="249"/>
        <v>0</v>
      </c>
      <c r="U289" s="198">
        <f t="shared" si="250"/>
        <v>0.5</v>
      </c>
      <c r="V289" s="198">
        <f t="shared" si="251"/>
        <v>1.5</v>
      </c>
      <c r="W289" s="150">
        <v>1</v>
      </c>
      <c r="X289" s="150"/>
      <c r="Y289" s="150"/>
      <c r="Z289" s="150">
        <v>0.5</v>
      </c>
      <c r="AA289" s="150"/>
      <c r="AB289" s="150"/>
      <c r="AC289" s="49">
        <f t="shared" si="252"/>
        <v>0</v>
      </c>
      <c r="AD289" s="152">
        <v>1</v>
      </c>
      <c r="AE289" s="150"/>
      <c r="AF289" s="150"/>
      <c r="AG289" s="150">
        <v>0.25</v>
      </c>
      <c r="AH289" s="218">
        <f t="shared" si="253"/>
        <v>0</v>
      </c>
      <c r="AI289" s="35">
        <v>1</v>
      </c>
      <c r="AJ289" s="35"/>
      <c r="AK289" s="35"/>
      <c r="AL289" s="35"/>
      <c r="AM289" s="154" t="s">
        <v>429</v>
      </c>
      <c r="AN289" s="35"/>
      <c r="AO289" s="35"/>
      <c r="AP289" s="150">
        <v>670.87080000000003</v>
      </c>
      <c r="AQ289" s="150">
        <v>495.4</v>
      </c>
      <c r="AR289" s="150"/>
      <c r="AS289" s="150">
        <v>149.61079999999998</v>
      </c>
      <c r="AT289" s="150">
        <v>10.9</v>
      </c>
      <c r="AU289" s="150"/>
      <c r="AV289" s="150"/>
      <c r="AW289" s="150"/>
      <c r="AX289" s="150">
        <v>10.9</v>
      </c>
      <c r="AY289" s="150"/>
      <c r="AZ289" s="150">
        <v>14.959999999999999</v>
      </c>
      <c r="BA289" s="150">
        <v>13.27</v>
      </c>
      <c r="BB289" s="150">
        <v>0.41</v>
      </c>
      <c r="BC289" s="150">
        <v>1.28</v>
      </c>
      <c r="BD289" s="41"/>
      <c r="BF289" s="11">
        <f t="shared" si="260"/>
        <v>670.87080000000003</v>
      </c>
      <c r="BG289" s="11">
        <f t="shared" si="261"/>
        <v>645.01080000000002</v>
      </c>
      <c r="BH289" s="11">
        <f t="shared" si="262"/>
        <v>857.35092311445067</v>
      </c>
      <c r="BI289" s="11">
        <f t="shared" si="263"/>
        <v>715.1427364989222</v>
      </c>
      <c r="BJ289" s="236">
        <f t="shared" si="254"/>
        <v>1.277967267489434</v>
      </c>
      <c r="BK289" s="236">
        <f t="shared" si="255"/>
        <v>1.108729863901383</v>
      </c>
      <c r="BL289" s="220">
        <f>$BL$9*$BL$407</f>
        <v>705540</v>
      </c>
      <c r="BM289" s="221"/>
      <c r="BN289" s="221"/>
      <c r="BO289" s="221">
        <f t="shared" si="256"/>
        <v>705540</v>
      </c>
      <c r="BP289" s="221">
        <f t="shared" si="264"/>
        <v>857350.92311445065</v>
      </c>
      <c r="BQ289" s="232">
        <f t="shared" si="257"/>
        <v>-151810.92311445065</v>
      </c>
    </row>
    <row r="290" spans="1:69" ht="62.4">
      <c r="A290" s="718"/>
      <c r="B290" s="113" t="s">
        <v>578</v>
      </c>
      <c r="C290" s="113" t="s">
        <v>900</v>
      </c>
      <c r="D290" s="119">
        <v>596</v>
      </c>
      <c r="E290" s="113" t="s">
        <v>15</v>
      </c>
      <c r="F290" s="124">
        <v>1</v>
      </c>
      <c r="G290" s="124"/>
      <c r="H290" s="124"/>
      <c r="I290" s="156">
        <v>0.5</v>
      </c>
      <c r="J290" s="123"/>
      <c r="K290" s="123"/>
      <c r="L290" s="123"/>
      <c r="M290" s="123"/>
      <c r="N290" s="123"/>
      <c r="O290" s="123"/>
      <c r="P290" s="123"/>
      <c r="Q290" s="123"/>
      <c r="R290" s="198">
        <f t="shared" si="247"/>
        <v>1</v>
      </c>
      <c r="S290" s="198">
        <f t="shared" si="248"/>
        <v>0</v>
      </c>
      <c r="T290" s="198">
        <f t="shared" si="249"/>
        <v>0</v>
      </c>
      <c r="U290" s="198">
        <f t="shared" si="250"/>
        <v>0.5</v>
      </c>
      <c r="V290" s="198">
        <f t="shared" si="251"/>
        <v>1.5</v>
      </c>
      <c r="W290" s="150">
        <v>1</v>
      </c>
      <c r="X290" s="150"/>
      <c r="Y290" s="150"/>
      <c r="Z290" s="150">
        <v>0.5</v>
      </c>
      <c r="AA290" s="150"/>
      <c r="AB290" s="150"/>
      <c r="AC290" s="49">
        <f t="shared" si="252"/>
        <v>0</v>
      </c>
      <c r="AD290" s="152">
        <v>1</v>
      </c>
      <c r="AE290" s="150"/>
      <c r="AF290" s="150"/>
      <c r="AG290" s="150">
        <v>0.5</v>
      </c>
      <c r="AH290" s="218">
        <f t="shared" si="253"/>
        <v>0</v>
      </c>
      <c r="AI290" s="35">
        <v>1</v>
      </c>
      <c r="AJ290" s="35"/>
      <c r="AK290" s="35"/>
      <c r="AL290" s="35">
        <v>1</v>
      </c>
      <c r="AM290" s="154" t="s">
        <v>429</v>
      </c>
      <c r="AN290" s="35"/>
      <c r="AO290" s="35"/>
      <c r="AP290" s="150">
        <v>724.21220000000005</v>
      </c>
      <c r="AQ290" s="150">
        <v>381.6</v>
      </c>
      <c r="AR290" s="150">
        <v>104.5</v>
      </c>
      <c r="AS290" s="150">
        <v>146.8022</v>
      </c>
      <c r="AT290" s="150">
        <v>77.7</v>
      </c>
      <c r="AU290" s="150">
        <v>9</v>
      </c>
      <c r="AV290" s="150">
        <v>56</v>
      </c>
      <c r="AW290" s="150"/>
      <c r="AX290" s="150">
        <v>12.7</v>
      </c>
      <c r="AY290" s="150"/>
      <c r="AZ290" s="150">
        <v>13.61</v>
      </c>
      <c r="BA290" s="150">
        <v>11.79</v>
      </c>
      <c r="BB290" s="150">
        <v>0.41</v>
      </c>
      <c r="BC290" s="150">
        <v>1.41</v>
      </c>
      <c r="BD290" s="41"/>
      <c r="BF290" s="11">
        <f t="shared" si="260"/>
        <v>724.21220000000005</v>
      </c>
      <c r="BG290" s="11">
        <f t="shared" si="261"/>
        <v>632.90219999999999</v>
      </c>
      <c r="BH290" s="11">
        <f t="shared" si="262"/>
        <v>925.51948631651169</v>
      </c>
      <c r="BI290" s="11">
        <f t="shared" si="263"/>
        <v>701.71757006888595</v>
      </c>
      <c r="BJ290" s="236">
        <f t="shared" si="254"/>
        <v>1.2779672674894342</v>
      </c>
      <c r="BK290" s="236">
        <f t="shared" si="255"/>
        <v>1.1087298639013832</v>
      </c>
      <c r="BL290" s="220">
        <f>$BL$9*$BL$407</f>
        <v>705540</v>
      </c>
      <c r="BM290" s="221"/>
      <c r="BN290" s="221"/>
      <c r="BO290" s="221">
        <f t="shared" si="256"/>
        <v>705540</v>
      </c>
      <c r="BP290" s="221">
        <f t="shared" si="264"/>
        <v>925519.48631651164</v>
      </c>
      <c r="BQ290" s="232">
        <f t="shared" si="257"/>
        <v>-219979.48631651164</v>
      </c>
    </row>
    <row r="291" spans="1:69" ht="31.2">
      <c r="A291" s="718"/>
      <c r="B291" s="113" t="s">
        <v>580</v>
      </c>
      <c r="C291" s="113" t="s">
        <v>901</v>
      </c>
      <c r="D291" s="190">
        <v>2170</v>
      </c>
      <c r="E291" s="113" t="s">
        <v>18</v>
      </c>
      <c r="F291" s="123"/>
      <c r="G291" s="123"/>
      <c r="H291" s="123"/>
      <c r="I291" s="123"/>
      <c r="J291" s="123"/>
      <c r="K291" s="123"/>
      <c r="L291" s="123"/>
      <c r="M291" s="123"/>
      <c r="N291" s="124">
        <v>1</v>
      </c>
      <c r="O291" s="124">
        <v>1.5</v>
      </c>
      <c r="P291" s="124"/>
      <c r="Q291" s="156">
        <v>1</v>
      </c>
      <c r="R291" s="198">
        <f t="shared" si="247"/>
        <v>1</v>
      </c>
      <c r="S291" s="198">
        <f t="shared" si="248"/>
        <v>1.5</v>
      </c>
      <c r="T291" s="198">
        <f t="shared" si="249"/>
        <v>0</v>
      </c>
      <c r="U291" s="198">
        <f t="shared" si="250"/>
        <v>1</v>
      </c>
      <c r="V291" s="198">
        <f t="shared" si="251"/>
        <v>3.5</v>
      </c>
      <c r="W291" s="150">
        <v>1</v>
      </c>
      <c r="X291" s="150">
        <v>1</v>
      </c>
      <c r="Y291" s="150"/>
      <c r="Z291" s="150">
        <v>1</v>
      </c>
      <c r="AA291" s="150"/>
      <c r="AB291" s="150"/>
      <c r="AC291" s="204">
        <f t="shared" si="252"/>
        <v>0.5</v>
      </c>
      <c r="AD291" s="152"/>
      <c r="AE291" s="150">
        <v>1</v>
      </c>
      <c r="AF291" s="150"/>
      <c r="AG291" s="150">
        <v>0.25</v>
      </c>
      <c r="AH291" s="204">
        <f t="shared" si="253"/>
        <v>1.5</v>
      </c>
      <c r="AI291" s="35"/>
      <c r="AJ291" s="35">
        <v>1</v>
      </c>
      <c r="AK291" s="35"/>
      <c r="AL291" s="35"/>
      <c r="AM291" s="35"/>
      <c r="AN291" s="154" t="s">
        <v>429</v>
      </c>
      <c r="AO291" s="35"/>
      <c r="AP291" s="150">
        <v>648.71939999999995</v>
      </c>
      <c r="AQ291" s="150">
        <v>399.7</v>
      </c>
      <c r="AR291" s="150"/>
      <c r="AS291" s="150">
        <v>120.70939999999999</v>
      </c>
      <c r="AT291" s="150">
        <v>114</v>
      </c>
      <c r="AU291" s="150"/>
      <c r="AV291" s="150">
        <v>106</v>
      </c>
      <c r="AW291" s="150"/>
      <c r="AX291" s="150">
        <v>8</v>
      </c>
      <c r="AY291" s="150"/>
      <c r="AZ291" s="150">
        <v>14.31</v>
      </c>
      <c r="BA291" s="150">
        <v>12.49</v>
      </c>
      <c r="BB291" s="150">
        <v>0.41</v>
      </c>
      <c r="BC291" s="150">
        <v>1.41</v>
      </c>
      <c r="BD291" s="41"/>
      <c r="BF291" s="11">
        <f t="shared" si="260"/>
        <v>648.71939999999995</v>
      </c>
      <c r="BG291" s="11">
        <f t="shared" si="261"/>
        <v>520.40940000000001</v>
      </c>
      <c r="BH291" s="11">
        <f t="shared" si="262"/>
        <v>829.04215898538519</v>
      </c>
      <c r="BI291" s="11">
        <f t="shared" si="263"/>
        <v>576.99344323500043</v>
      </c>
      <c r="BJ291" s="236">
        <f t="shared" si="254"/>
        <v>1.2779672674894342</v>
      </c>
      <c r="BK291" s="236">
        <f t="shared" si="255"/>
        <v>1.1087298639013832</v>
      </c>
      <c r="BL291" s="27"/>
      <c r="BM291" s="27"/>
      <c r="BN291" s="221">
        <f>$BN$9*$BL$409</f>
        <v>1673520</v>
      </c>
      <c r="BO291" s="221">
        <f t="shared" si="256"/>
        <v>1673520</v>
      </c>
      <c r="BP291" s="221">
        <f t="shared" si="264"/>
        <v>829042.15898538521</v>
      </c>
      <c r="BQ291" s="232">
        <f t="shared" si="257"/>
        <v>844477.84101461479</v>
      </c>
    </row>
    <row r="292" spans="1:69" ht="62.4">
      <c r="A292" s="718"/>
      <c r="B292" s="113" t="s">
        <v>582</v>
      </c>
      <c r="C292" s="113" t="s">
        <v>902</v>
      </c>
      <c r="D292" s="119">
        <v>310</v>
      </c>
      <c r="E292" s="113" t="s">
        <v>15</v>
      </c>
      <c r="F292" s="124">
        <v>1</v>
      </c>
      <c r="G292" s="124"/>
      <c r="H292" s="124"/>
      <c r="I292" s="156">
        <v>0.5</v>
      </c>
      <c r="J292" s="123"/>
      <c r="K292" s="123"/>
      <c r="L292" s="123"/>
      <c r="M292" s="123"/>
      <c r="N292" s="123"/>
      <c r="O292" s="123"/>
      <c r="P292" s="123"/>
      <c r="Q292" s="123"/>
      <c r="R292" s="198">
        <f t="shared" si="247"/>
        <v>1</v>
      </c>
      <c r="S292" s="198">
        <f t="shared" si="248"/>
        <v>0</v>
      </c>
      <c r="T292" s="198">
        <f t="shared" si="249"/>
        <v>0</v>
      </c>
      <c r="U292" s="198">
        <f t="shared" si="250"/>
        <v>0.5</v>
      </c>
      <c r="V292" s="198">
        <f t="shared" si="251"/>
        <v>1.5</v>
      </c>
      <c r="W292" s="150">
        <v>1</v>
      </c>
      <c r="X292" s="150"/>
      <c r="Y292" s="150"/>
      <c r="Z292" s="150">
        <v>0.5</v>
      </c>
      <c r="AA292" s="150"/>
      <c r="AB292" s="150"/>
      <c r="AC292" s="49">
        <f t="shared" si="252"/>
        <v>0</v>
      </c>
      <c r="AD292" s="152">
        <v>1</v>
      </c>
      <c r="AE292" s="150"/>
      <c r="AF292" s="150"/>
      <c r="AG292" s="150">
        <v>0.25</v>
      </c>
      <c r="AH292" s="218">
        <f t="shared" si="253"/>
        <v>0</v>
      </c>
      <c r="AI292" s="35">
        <v>1</v>
      </c>
      <c r="AJ292" s="35"/>
      <c r="AK292" s="35"/>
      <c r="AL292" s="35"/>
      <c r="AM292" s="154" t="s">
        <v>429</v>
      </c>
      <c r="AN292" s="35"/>
      <c r="AO292" s="35"/>
      <c r="AP292" s="150">
        <v>667.23019999999997</v>
      </c>
      <c r="AQ292" s="150">
        <v>470.1</v>
      </c>
      <c r="AR292" s="150"/>
      <c r="AS292" s="150">
        <v>141.97020000000001</v>
      </c>
      <c r="AT292" s="150">
        <v>39.9</v>
      </c>
      <c r="AU292" s="150">
        <v>5.9</v>
      </c>
      <c r="AV292" s="150">
        <v>28</v>
      </c>
      <c r="AW292" s="150"/>
      <c r="AX292" s="150">
        <v>6</v>
      </c>
      <c r="AY292" s="150"/>
      <c r="AZ292" s="150">
        <v>15.26</v>
      </c>
      <c r="BA292" s="150">
        <v>13.16</v>
      </c>
      <c r="BB292" s="150">
        <v>0.43</v>
      </c>
      <c r="BC292" s="150">
        <v>1.67</v>
      </c>
      <c r="BD292" s="41"/>
      <c r="BF292" s="11">
        <f t="shared" si="260"/>
        <v>667.23019999999997</v>
      </c>
      <c r="BG292" s="11">
        <f t="shared" si="261"/>
        <v>612.0702</v>
      </c>
      <c r="BH292" s="11">
        <f t="shared" si="262"/>
        <v>852.69835548042863</v>
      </c>
      <c r="BI292" s="11">
        <f t="shared" si="263"/>
        <v>678.62050954409233</v>
      </c>
      <c r="BJ292" s="236">
        <f t="shared" si="254"/>
        <v>1.2779672674894342</v>
      </c>
      <c r="BK292" s="236">
        <f t="shared" si="255"/>
        <v>1.1087298639013832</v>
      </c>
      <c r="BL292" s="220">
        <f>$BL$9*$BL$407</f>
        <v>705540</v>
      </c>
      <c r="BM292" s="221"/>
      <c r="BN292" s="221"/>
      <c r="BO292" s="221">
        <f t="shared" si="256"/>
        <v>705540</v>
      </c>
      <c r="BP292" s="221">
        <f t="shared" si="264"/>
        <v>852698.35548042867</v>
      </c>
      <c r="BQ292" s="232">
        <f t="shared" si="257"/>
        <v>-147158.35548042867</v>
      </c>
    </row>
    <row r="293" spans="1:69" ht="140.4">
      <c r="A293" s="718"/>
      <c r="B293" s="113" t="s">
        <v>584</v>
      </c>
      <c r="C293" s="113" t="s">
        <v>903</v>
      </c>
      <c r="D293" s="119">
        <v>1324</v>
      </c>
      <c r="E293" s="113" t="s">
        <v>15</v>
      </c>
      <c r="F293" s="123"/>
      <c r="G293" s="123"/>
      <c r="H293" s="123"/>
      <c r="I293" s="123"/>
      <c r="J293" s="131">
        <v>1</v>
      </c>
      <c r="K293" s="131">
        <v>1</v>
      </c>
      <c r="L293" s="131"/>
      <c r="M293" s="131">
        <v>1</v>
      </c>
      <c r="N293" s="123"/>
      <c r="O293" s="123"/>
      <c r="P293" s="123"/>
      <c r="Q293" s="123"/>
      <c r="R293" s="198">
        <f t="shared" si="247"/>
        <v>1</v>
      </c>
      <c r="S293" s="198">
        <f t="shared" si="248"/>
        <v>1</v>
      </c>
      <c r="T293" s="198">
        <f t="shared" si="249"/>
        <v>0</v>
      </c>
      <c r="U293" s="198">
        <f t="shared" si="250"/>
        <v>1</v>
      </c>
      <c r="V293" s="198">
        <f t="shared" si="251"/>
        <v>3</v>
      </c>
      <c r="W293" s="150">
        <v>1.5</v>
      </c>
      <c r="X293" s="150"/>
      <c r="Y293" s="150"/>
      <c r="Z293" s="150">
        <v>1</v>
      </c>
      <c r="AA293" s="150"/>
      <c r="AB293" s="150"/>
      <c r="AC293" s="204">
        <f t="shared" si="252"/>
        <v>0.5</v>
      </c>
      <c r="AD293" s="152">
        <v>1</v>
      </c>
      <c r="AE293" s="150"/>
      <c r="AF293" s="150"/>
      <c r="AG293" s="150">
        <v>1</v>
      </c>
      <c r="AH293" s="204">
        <f t="shared" si="253"/>
        <v>1</v>
      </c>
      <c r="AI293" s="35">
        <v>1</v>
      </c>
      <c r="AJ293" s="35"/>
      <c r="AK293" s="35"/>
      <c r="AL293" s="35">
        <v>1</v>
      </c>
      <c r="AM293" s="154" t="s">
        <v>429</v>
      </c>
      <c r="AN293" s="35"/>
      <c r="AO293" s="35"/>
      <c r="AP293" s="150">
        <v>873.82140000000004</v>
      </c>
      <c r="AQ293" s="150">
        <v>436.1</v>
      </c>
      <c r="AR293" s="150">
        <v>214.1</v>
      </c>
      <c r="AS293" s="150">
        <v>196.3604</v>
      </c>
      <c r="AT293" s="150">
        <v>11.899999999999999</v>
      </c>
      <c r="AU293" s="150"/>
      <c r="AV293" s="150">
        <v>5.8</v>
      </c>
      <c r="AW293" s="150"/>
      <c r="AX293" s="150">
        <v>6.1</v>
      </c>
      <c r="AY293" s="150"/>
      <c r="AZ293" s="150">
        <v>15.361000000000001</v>
      </c>
      <c r="BA293" s="150">
        <v>12.48</v>
      </c>
      <c r="BB293" s="150">
        <v>0.441</v>
      </c>
      <c r="BC293" s="150">
        <v>2.44</v>
      </c>
      <c r="BD293" s="41"/>
      <c r="BF293" s="11">
        <f t="shared" si="260"/>
        <v>873.82140000000004</v>
      </c>
      <c r="BG293" s="11">
        <f t="shared" si="261"/>
        <v>846.56040000000007</v>
      </c>
      <c r="BH293" s="11">
        <f t="shared" si="262"/>
        <v>1116.715146831792</v>
      </c>
      <c r="BI293" s="11">
        <f t="shared" si="263"/>
        <v>938.60679707630038</v>
      </c>
      <c r="BJ293" s="236">
        <f t="shared" si="254"/>
        <v>1.2779672674894342</v>
      </c>
      <c r="BK293" s="236">
        <f t="shared" si="255"/>
        <v>1.108729863901383</v>
      </c>
      <c r="BL293" s="221"/>
      <c r="BM293" s="224">
        <f>$BM$9*$BL$406</f>
        <v>931450</v>
      </c>
      <c r="BN293" s="221"/>
      <c r="BO293" s="221">
        <f t="shared" si="256"/>
        <v>931450</v>
      </c>
      <c r="BP293" s="221">
        <f t="shared" si="264"/>
        <v>1116715.1468317921</v>
      </c>
      <c r="BQ293" s="232">
        <f t="shared" si="257"/>
        <v>-185265.14683179208</v>
      </c>
    </row>
    <row r="294" spans="1:69" ht="62.4">
      <c r="A294" s="718"/>
      <c r="B294" s="113" t="s">
        <v>586</v>
      </c>
      <c r="C294" s="113" t="s">
        <v>904</v>
      </c>
      <c r="D294" s="119">
        <v>407</v>
      </c>
      <c r="E294" s="113" t="s">
        <v>15</v>
      </c>
      <c r="F294" s="124">
        <v>1</v>
      </c>
      <c r="G294" s="124"/>
      <c r="H294" s="124"/>
      <c r="I294" s="156">
        <v>0.5</v>
      </c>
      <c r="J294" s="123"/>
      <c r="K294" s="123"/>
      <c r="L294" s="123"/>
      <c r="M294" s="123"/>
      <c r="N294" s="123"/>
      <c r="O294" s="123"/>
      <c r="P294" s="123"/>
      <c r="Q294" s="123"/>
      <c r="R294" s="198">
        <f t="shared" si="247"/>
        <v>1</v>
      </c>
      <c r="S294" s="198">
        <f t="shared" si="248"/>
        <v>0</v>
      </c>
      <c r="T294" s="198">
        <f t="shared" si="249"/>
        <v>0</v>
      </c>
      <c r="U294" s="198">
        <f t="shared" si="250"/>
        <v>0.5</v>
      </c>
      <c r="V294" s="198">
        <f t="shared" si="251"/>
        <v>1.5</v>
      </c>
      <c r="W294" s="150">
        <v>1</v>
      </c>
      <c r="X294" s="150"/>
      <c r="Y294" s="150"/>
      <c r="Z294" s="150">
        <v>0.5</v>
      </c>
      <c r="AA294" s="150"/>
      <c r="AB294" s="150"/>
      <c r="AC294" s="49">
        <f t="shared" si="252"/>
        <v>0</v>
      </c>
      <c r="AD294" s="152">
        <v>1</v>
      </c>
      <c r="AE294" s="150"/>
      <c r="AF294" s="150"/>
      <c r="AG294" s="150">
        <v>0.25</v>
      </c>
      <c r="AH294" s="218">
        <f t="shared" si="253"/>
        <v>0</v>
      </c>
      <c r="AI294" s="35">
        <v>1</v>
      </c>
      <c r="AJ294" s="35"/>
      <c r="AK294" s="35"/>
      <c r="AL294" s="35"/>
      <c r="AM294" s="154" t="s">
        <v>429</v>
      </c>
      <c r="AN294" s="35"/>
      <c r="AO294" s="35"/>
      <c r="AP294" s="150">
        <v>611.73360000000002</v>
      </c>
      <c r="AQ294" s="150">
        <v>431.8</v>
      </c>
      <c r="AR294" s="150"/>
      <c r="AS294" s="150">
        <v>130.40360000000001</v>
      </c>
      <c r="AT294" s="150">
        <v>35.9</v>
      </c>
      <c r="AU294" s="150"/>
      <c r="AV294" s="150">
        <v>29.4</v>
      </c>
      <c r="AW294" s="150"/>
      <c r="AX294" s="150">
        <v>6.5</v>
      </c>
      <c r="AY294" s="150"/>
      <c r="AZ294" s="150">
        <v>13.63</v>
      </c>
      <c r="BA294" s="150">
        <v>11.63</v>
      </c>
      <c r="BB294" s="150">
        <v>0.41</v>
      </c>
      <c r="BC294" s="150">
        <v>1.59</v>
      </c>
      <c r="BD294" s="41"/>
      <c r="BF294" s="11">
        <f t="shared" si="260"/>
        <v>611.73360000000002</v>
      </c>
      <c r="BG294" s="11">
        <f t="shared" si="261"/>
        <v>562.20360000000005</v>
      </c>
      <c r="BH294" s="11">
        <f t="shared" si="262"/>
        <v>781.77551722347459</v>
      </c>
      <c r="BI294" s="11">
        <f t="shared" si="263"/>
        <v>623.33192091286753</v>
      </c>
      <c r="BJ294" s="236">
        <f t="shared" si="254"/>
        <v>1.2779672674894342</v>
      </c>
      <c r="BK294" s="236">
        <f t="shared" si="255"/>
        <v>1.1087298639013827</v>
      </c>
      <c r="BL294" s="220">
        <f>$BL$9*$BL$407</f>
        <v>705540</v>
      </c>
      <c r="BM294" s="221"/>
      <c r="BN294" s="221"/>
      <c r="BO294" s="221">
        <f t="shared" si="256"/>
        <v>705540</v>
      </c>
      <c r="BP294" s="221">
        <f t="shared" si="264"/>
        <v>781775.51722347457</v>
      </c>
      <c r="BQ294" s="232">
        <f t="shared" si="257"/>
        <v>-76235.51722347457</v>
      </c>
    </row>
    <row r="295" spans="1:69" ht="78">
      <c r="A295" s="718"/>
      <c r="B295" s="113" t="s">
        <v>588</v>
      </c>
      <c r="C295" s="113" t="s">
        <v>905</v>
      </c>
      <c r="D295" s="119">
        <v>773</v>
      </c>
      <c r="E295" s="113" t="s">
        <v>15</v>
      </c>
      <c r="F295" s="124">
        <v>1</v>
      </c>
      <c r="G295" s="124"/>
      <c r="H295" s="124"/>
      <c r="I295" s="156">
        <v>0.5</v>
      </c>
      <c r="J295" s="123"/>
      <c r="K295" s="123"/>
      <c r="L295" s="123"/>
      <c r="M295" s="123"/>
      <c r="N295" s="123"/>
      <c r="O295" s="123"/>
      <c r="P295" s="123"/>
      <c r="Q295" s="123"/>
      <c r="R295" s="198">
        <f t="shared" si="247"/>
        <v>1</v>
      </c>
      <c r="S295" s="198">
        <f t="shared" si="248"/>
        <v>0</v>
      </c>
      <c r="T295" s="198">
        <f t="shared" si="249"/>
        <v>0</v>
      </c>
      <c r="U295" s="198">
        <f t="shared" si="250"/>
        <v>0.5</v>
      </c>
      <c r="V295" s="198">
        <f t="shared" si="251"/>
        <v>1.5</v>
      </c>
      <c r="W295" s="150">
        <v>1</v>
      </c>
      <c r="X295" s="150"/>
      <c r="Y295" s="150"/>
      <c r="Z295" s="150">
        <v>0.5</v>
      </c>
      <c r="AA295" s="150"/>
      <c r="AB295" s="150"/>
      <c r="AC295" s="49">
        <f t="shared" si="252"/>
        <v>0</v>
      </c>
      <c r="AD295" s="152">
        <v>1</v>
      </c>
      <c r="AE295" s="150"/>
      <c r="AF295" s="150"/>
      <c r="AG295" s="150">
        <v>0.25</v>
      </c>
      <c r="AH295" s="218">
        <f t="shared" si="253"/>
        <v>0</v>
      </c>
      <c r="AI295" s="35">
        <v>1</v>
      </c>
      <c r="AJ295" s="35"/>
      <c r="AK295" s="35"/>
      <c r="AL295" s="35"/>
      <c r="AM295" s="154" t="s">
        <v>429</v>
      </c>
      <c r="AN295" s="35"/>
      <c r="AO295" s="35"/>
      <c r="AP295" s="150">
        <v>649.88620000000014</v>
      </c>
      <c r="AQ295" s="150">
        <v>463.1</v>
      </c>
      <c r="AR295" s="150"/>
      <c r="AS295" s="150">
        <v>139.8562</v>
      </c>
      <c r="AT295" s="150">
        <v>32.700000000000003</v>
      </c>
      <c r="AU295" s="150"/>
      <c r="AV295" s="150">
        <v>23.6</v>
      </c>
      <c r="AW295" s="150"/>
      <c r="AX295" s="150">
        <v>9.1</v>
      </c>
      <c r="AY295" s="150"/>
      <c r="AZ295" s="150">
        <v>14.23</v>
      </c>
      <c r="BA295" s="150">
        <v>12.41</v>
      </c>
      <c r="BB295" s="150">
        <v>0.41</v>
      </c>
      <c r="BC295" s="150">
        <v>1.41</v>
      </c>
      <c r="BD295" s="41"/>
      <c r="BF295" s="11">
        <f t="shared" si="260"/>
        <v>649.88620000000014</v>
      </c>
      <c r="BG295" s="11">
        <f t="shared" si="261"/>
        <v>602.95620000000008</v>
      </c>
      <c r="BH295" s="11">
        <f t="shared" si="262"/>
        <v>830.53329119309217</v>
      </c>
      <c r="BI295" s="11">
        <f t="shared" si="263"/>
        <v>668.51554556449514</v>
      </c>
      <c r="BJ295" s="236">
        <f t="shared" si="254"/>
        <v>1.2779672674894342</v>
      </c>
      <c r="BK295" s="236">
        <f t="shared" si="255"/>
        <v>1.108729863901383</v>
      </c>
      <c r="BL295" s="220">
        <f>$BL$9*$BL$407</f>
        <v>705540</v>
      </c>
      <c r="BM295" s="221"/>
      <c r="BN295" s="221"/>
      <c r="BO295" s="221">
        <f t="shared" si="256"/>
        <v>705540</v>
      </c>
      <c r="BP295" s="221">
        <f t="shared" si="264"/>
        <v>830533.29119309213</v>
      </c>
      <c r="BQ295" s="232">
        <f t="shared" si="257"/>
        <v>-124993.29119309213</v>
      </c>
    </row>
    <row r="296" spans="1:69" ht="62.4">
      <c r="A296" s="718"/>
      <c r="B296" s="113" t="s">
        <v>590</v>
      </c>
      <c r="C296" s="113" t="s">
        <v>906</v>
      </c>
      <c r="D296" s="190">
        <v>2586</v>
      </c>
      <c r="E296" s="113" t="s">
        <v>13</v>
      </c>
      <c r="F296" s="123"/>
      <c r="G296" s="123"/>
      <c r="H296" s="123"/>
      <c r="I296" s="123"/>
      <c r="J296" s="123"/>
      <c r="K296" s="123"/>
      <c r="L296" s="123"/>
      <c r="M296" s="123"/>
      <c r="N296" s="124">
        <v>1</v>
      </c>
      <c r="O296" s="124">
        <v>1.5</v>
      </c>
      <c r="P296" s="124"/>
      <c r="Q296" s="156">
        <v>1</v>
      </c>
      <c r="R296" s="198">
        <f t="shared" si="247"/>
        <v>1</v>
      </c>
      <c r="S296" s="198">
        <f t="shared" si="248"/>
        <v>1.5</v>
      </c>
      <c r="T296" s="198">
        <f t="shared" si="249"/>
        <v>0</v>
      </c>
      <c r="U296" s="198">
        <f t="shared" si="250"/>
        <v>1</v>
      </c>
      <c r="V296" s="198">
        <f t="shared" si="251"/>
        <v>3.5</v>
      </c>
      <c r="W296" s="150">
        <v>2</v>
      </c>
      <c r="X296" s="150"/>
      <c r="Y296" s="150"/>
      <c r="Z296" s="150">
        <v>1</v>
      </c>
      <c r="AA296" s="150"/>
      <c r="AB296" s="150"/>
      <c r="AC296" s="204">
        <f t="shared" si="252"/>
        <v>0.5</v>
      </c>
      <c r="AD296" s="151">
        <v>1.25</v>
      </c>
      <c r="AE296" s="150"/>
      <c r="AF296" s="150"/>
      <c r="AG296" s="150">
        <v>0.25</v>
      </c>
      <c r="AH296" s="204">
        <f t="shared" si="253"/>
        <v>1.25</v>
      </c>
      <c r="AI296" s="35">
        <v>1</v>
      </c>
      <c r="AJ296" s="35"/>
      <c r="AK296" s="35"/>
      <c r="AL296" s="35"/>
      <c r="AM296" s="154" t="s">
        <v>429</v>
      </c>
      <c r="AN296" s="35"/>
      <c r="AO296" s="35"/>
      <c r="AP296" s="150">
        <v>783.47379999999987</v>
      </c>
      <c r="AQ296" s="150">
        <v>526.9</v>
      </c>
      <c r="AR296" s="150"/>
      <c r="AS296" s="150">
        <v>159.12379999999999</v>
      </c>
      <c r="AT296" s="150">
        <v>82.9</v>
      </c>
      <c r="AU296" s="150">
        <v>5.9</v>
      </c>
      <c r="AV296" s="150">
        <v>57</v>
      </c>
      <c r="AW296" s="150"/>
      <c r="AX296" s="150">
        <v>20</v>
      </c>
      <c r="AY296" s="150"/>
      <c r="AZ296" s="150">
        <v>14.549999999999999</v>
      </c>
      <c r="BA296" s="150">
        <v>11.69</v>
      </c>
      <c r="BB296" s="150">
        <v>0.43</v>
      </c>
      <c r="BC296" s="150">
        <v>2.4300000000000002</v>
      </c>
      <c r="BD296" s="41"/>
      <c r="BF296" s="11">
        <f t="shared" si="260"/>
        <v>783.47379999999987</v>
      </c>
      <c r="BG296" s="11">
        <f t="shared" si="261"/>
        <v>686.02379999999994</v>
      </c>
      <c r="BH296" s="11">
        <f t="shared" si="262"/>
        <v>1001.2538713355633</v>
      </c>
      <c r="BI296" s="11">
        <f t="shared" si="263"/>
        <v>760.61507440710943</v>
      </c>
      <c r="BJ296" s="236">
        <f t="shared" si="254"/>
        <v>1.2779672674894342</v>
      </c>
      <c r="BK296" s="236">
        <f t="shared" si="255"/>
        <v>1.108729863901383</v>
      </c>
      <c r="BL296" s="27"/>
      <c r="BM296" s="27"/>
      <c r="BN296" s="221">
        <f>$BN$9*$BL$409</f>
        <v>1673520</v>
      </c>
      <c r="BO296" s="221">
        <f t="shared" si="256"/>
        <v>1673520</v>
      </c>
      <c r="BP296" s="221">
        <f t="shared" si="264"/>
        <v>1001253.8713355632</v>
      </c>
      <c r="BQ296" s="232">
        <f t="shared" si="257"/>
        <v>672266.12866443675</v>
      </c>
    </row>
    <row r="297" spans="1:69">
      <c r="A297" s="718"/>
      <c r="B297" s="113" t="s">
        <v>592</v>
      </c>
      <c r="C297" s="113" t="s">
        <v>907</v>
      </c>
      <c r="D297" s="119">
        <v>305</v>
      </c>
      <c r="E297" s="113" t="s">
        <v>15</v>
      </c>
      <c r="F297" s="124">
        <v>1</v>
      </c>
      <c r="G297" s="124"/>
      <c r="H297" s="124"/>
      <c r="I297" s="156">
        <v>0.5</v>
      </c>
      <c r="J297" s="123"/>
      <c r="K297" s="123"/>
      <c r="L297" s="123"/>
      <c r="M297" s="123"/>
      <c r="N297" s="123"/>
      <c r="O297" s="123"/>
      <c r="P297" s="123"/>
      <c r="Q297" s="123"/>
      <c r="R297" s="198">
        <f t="shared" si="247"/>
        <v>1</v>
      </c>
      <c r="S297" s="198">
        <f t="shared" si="248"/>
        <v>0</v>
      </c>
      <c r="T297" s="198">
        <f t="shared" si="249"/>
        <v>0</v>
      </c>
      <c r="U297" s="198">
        <f t="shared" si="250"/>
        <v>0.5</v>
      </c>
      <c r="V297" s="198">
        <f t="shared" si="251"/>
        <v>1.5</v>
      </c>
      <c r="W297" s="150">
        <v>1</v>
      </c>
      <c r="X297" s="150"/>
      <c r="Y297" s="150"/>
      <c r="Z297" s="150">
        <v>0.5</v>
      </c>
      <c r="AA297" s="150"/>
      <c r="AB297" s="150"/>
      <c r="AC297" s="49">
        <f t="shared" si="252"/>
        <v>0</v>
      </c>
      <c r="AD297" s="152">
        <v>1</v>
      </c>
      <c r="AE297" s="150"/>
      <c r="AF297" s="150"/>
      <c r="AG297" s="150">
        <v>0.25</v>
      </c>
      <c r="AH297" s="218">
        <f t="shared" si="253"/>
        <v>0</v>
      </c>
      <c r="AI297" s="35">
        <v>1</v>
      </c>
      <c r="AJ297" s="35"/>
      <c r="AK297" s="35"/>
      <c r="AL297" s="35"/>
      <c r="AM297" s="154" t="s">
        <v>429</v>
      </c>
      <c r="AN297" s="35"/>
      <c r="AO297" s="35"/>
      <c r="AP297" s="150">
        <v>748.02260000000001</v>
      </c>
      <c r="AQ297" s="150">
        <v>456.3</v>
      </c>
      <c r="AR297" s="150"/>
      <c r="AS297" s="150">
        <v>137.80260000000001</v>
      </c>
      <c r="AT297" s="150">
        <v>139.5</v>
      </c>
      <c r="AU297" s="150">
        <v>2</v>
      </c>
      <c r="AV297" s="150">
        <v>130.5</v>
      </c>
      <c r="AW297" s="150"/>
      <c r="AX297" s="150">
        <v>7</v>
      </c>
      <c r="AY297" s="150"/>
      <c r="AZ297" s="150">
        <v>14.42</v>
      </c>
      <c r="BA297" s="150">
        <v>12.6</v>
      </c>
      <c r="BB297" s="150">
        <v>0.41</v>
      </c>
      <c r="BC297" s="150">
        <v>1.41</v>
      </c>
      <c r="BD297" s="41"/>
      <c r="BF297" s="11">
        <f t="shared" si="260"/>
        <v>748.02260000000001</v>
      </c>
      <c r="BG297" s="11">
        <f t="shared" si="261"/>
        <v>594.10260000000005</v>
      </c>
      <c r="BH297" s="11">
        <f t="shared" si="262"/>
        <v>955.94839814234194</v>
      </c>
      <c r="BI297" s="11">
        <f t="shared" si="263"/>
        <v>658.6992948414578</v>
      </c>
      <c r="BJ297" s="236">
        <f t="shared" si="254"/>
        <v>1.277967267489434</v>
      </c>
      <c r="BK297" s="236">
        <f t="shared" si="255"/>
        <v>1.108729863901383</v>
      </c>
      <c r="BL297" s="220">
        <f>$BL$9*$BL$407</f>
        <v>705540</v>
      </c>
      <c r="BM297" s="221"/>
      <c r="BN297" s="221"/>
      <c r="BO297" s="221">
        <f t="shared" si="256"/>
        <v>705540</v>
      </c>
      <c r="BP297" s="221">
        <f t="shared" si="264"/>
        <v>955948.39814234199</v>
      </c>
      <c r="BQ297" s="232">
        <f t="shared" si="257"/>
        <v>-250408.39814234199</v>
      </c>
    </row>
    <row r="298" spans="1:69" ht="46.8">
      <c r="A298" s="718"/>
      <c r="B298" s="113" t="s">
        <v>596</v>
      </c>
      <c r="C298" s="113" t="s">
        <v>908</v>
      </c>
      <c r="D298" s="190">
        <v>8042</v>
      </c>
      <c r="E298" s="113" t="s">
        <v>15</v>
      </c>
      <c r="F298" s="123"/>
      <c r="G298" s="123"/>
      <c r="H298" s="123"/>
      <c r="I298" s="123"/>
      <c r="J298" s="123"/>
      <c r="K298" s="123"/>
      <c r="L298" s="123"/>
      <c r="M298" s="123"/>
      <c r="N298" s="124">
        <v>1</v>
      </c>
      <c r="O298" s="124">
        <v>1.5</v>
      </c>
      <c r="P298" s="124"/>
      <c r="Q298" s="156">
        <v>1</v>
      </c>
      <c r="R298" s="198">
        <f t="shared" si="247"/>
        <v>1</v>
      </c>
      <c r="S298" s="198">
        <f t="shared" si="248"/>
        <v>1.5</v>
      </c>
      <c r="T298" s="198">
        <f t="shared" si="249"/>
        <v>0</v>
      </c>
      <c r="U298" s="198">
        <f t="shared" si="250"/>
        <v>1</v>
      </c>
      <c r="V298" s="198">
        <f t="shared" si="251"/>
        <v>3.5</v>
      </c>
      <c r="W298" s="150">
        <v>6</v>
      </c>
      <c r="X298" s="150"/>
      <c r="Y298" s="150"/>
      <c r="Z298" s="150">
        <v>1</v>
      </c>
      <c r="AA298" s="150"/>
      <c r="AB298" s="150"/>
      <c r="AC298" s="204">
        <f t="shared" si="252"/>
        <v>-3.5</v>
      </c>
      <c r="AD298" s="151">
        <v>4.5</v>
      </c>
      <c r="AE298" s="150"/>
      <c r="AF298" s="150"/>
      <c r="AG298" s="150">
        <v>1</v>
      </c>
      <c r="AH298" s="204">
        <f t="shared" si="253"/>
        <v>-2</v>
      </c>
      <c r="AI298" s="35">
        <v>4</v>
      </c>
      <c r="AJ298" s="35"/>
      <c r="AK298" s="35"/>
      <c r="AL298" s="35">
        <v>1</v>
      </c>
      <c r="AM298" s="154" t="s">
        <v>429</v>
      </c>
      <c r="AN298" s="35"/>
      <c r="AO298" s="35"/>
      <c r="AP298" s="150">
        <v>1954.1989999999998</v>
      </c>
      <c r="AQ298" s="150">
        <v>1244.5</v>
      </c>
      <c r="AR298" s="150">
        <v>220</v>
      </c>
      <c r="AS298" s="150">
        <v>442.279</v>
      </c>
      <c r="AT298" s="150">
        <v>24.6</v>
      </c>
      <c r="AU298" s="150">
        <v>3.5</v>
      </c>
      <c r="AV298" s="150">
        <v>2.1</v>
      </c>
      <c r="AW298" s="150"/>
      <c r="AX298" s="150">
        <v>19</v>
      </c>
      <c r="AY298" s="150">
        <v>1.33</v>
      </c>
      <c r="AZ298" s="150">
        <v>21.490000000000002</v>
      </c>
      <c r="BA298" s="150">
        <v>18.190000000000001</v>
      </c>
      <c r="BB298" s="150">
        <v>0.56000000000000005</v>
      </c>
      <c r="BC298" s="150">
        <v>2.74</v>
      </c>
      <c r="BD298" s="17"/>
      <c r="BF298" s="11">
        <f t="shared" si="260"/>
        <v>1954.1989999999998</v>
      </c>
      <c r="BG298" s="11">
        <f t="shared" si="261"/>
        <v>1906.779</v>
      </c>
      <c r="BH298" s="11">
        <f t="shared" si="262"/>
        <v>2497.4023561605845</v>
      </c>
      <c r="BI298" s="11">
        <f t="shared" si="263"/>
        <v>2114.1028211600151</v>
      </c>
      <c r="BJ298" s="236">
        <f t="shared" si="254"/>
        <v>1.2779672674894342</v>
      </c>
      <c r="BK298" s="236">
        <f t="shared" si="255"/>
        <v>1.108729863901383</v>
      </c>
      <c r="BL298" s="27"/>
      <c r="BM298" s="27"/>
      <c r="BN298" s="228">
        <f>$BN$9*$BL$408</f>
        <v>2091900</v>
      </c>
      <c r="BO298" s="221">
        <f t="shared" si="256"/>
        <v>2091900</v>
      </c>
      <c r="BP298" s="221">
        <f t="shared" si="264"/>
        <v>2497402.3561605844</v>
      </c>
      <c r="BQ298" s="232">
        <f t="shared" si="257"/>
        <v>-405502.35616058437</v>
      </c>
    </row>
    <row r="299" spans="1:69" s="14" customFormat="1">
      <c r="A299" s="3">
        <v>31</v>
      </c>
      <c r="B299" s="12" t="s">
        <v>10</v>
      </c>
      <c r="C299" s="12"/>
      <c r="D299" s="3"/>
      <c r="E299" s="12"/>
      <c r="F299" s="12">
        <f>SUM(F268:F298)</f>
        <v>16</v>
      </c>
      <c r="G299" s="12">
        <f t="shared" ref="G299:BC299" si="265">SUM(G268:G298)</f>
        <v>0</v>
      </c>
      <c r="H299" s="12">
        <f t="shared" si="265"/>
        <v>0</v>
      </c>
      <c r="I299" s="12">
        <f t="shared" si="265"/>
        <v>8</v>
      </c>
      <c r="J299" s="12">
        <f t="shared" si="265"/>
        <v>4</v>
      </c>
      <c r="K299" s="12">
        <f t="shared" si="265"/>
        <v>4</v>
      </c>
      <c r="L299" s="12">
        <f t="shared" si="265"/>
        <v>0</v>
      </c>
      <c r="M299" s="12">
        <f t="shared" si="265"/>
        <v>4</v>
      </c>
      <c r="N299" s="12">
        <f t="shared" si="265"/>
        <v>11</v>
      </c>
      <c r="O299" s="12">
        <f t="shared" si="265"/>
        <v>16.5</v>
      </c>
      <c r="P299" s="12">
        <f t="shared" si="265"/>
        <v>0</v>
      </c>
      <c r="Q299" s="12">
        <f t="shared" si="265"/>
        <v>11</v>
      </c>
      <c r="R299" s="12">
        <f t="shared" si="265"/>
        <v>31</v>
      </c>
      <c r="S299" s="12">
        <f t="shared" si="265"/>
        <v>20.5</v>
      </c>
      <c r="T299" s="12">
        <f t="shared" si="265"/>
        <v>0</v>
      </c>
      <c r="U299" s="12">
        <f t="shared" si="265"/>
        <v>23</v>
      </c>
      <c r="V299" s="12">
        <f t="shared" si="265"/>
        <v>74.5</v>
      </c>
      <c r="W299" s="12">
        <f t="shared" si="265"/>
        <v>47.75</v>
      </c>
      <c r="X299" s="12">
        <f t="shared" si="265"/>
        <v>3</v>
      </c>
      <c r="Y299" s="12">
        <f t="shared" si="265"/>
        <v>0</v>
      </c>
      <c r="Z299" s="12">
        <f t="shared" si="265"/>
        <v>23</v>
      </c>
      <c r="AA299" s="12">
        <f t="shared" si="265"/>
        <v>0</v>
      </c>
      <c r="AB299" s="12">
        <f t="shared" si="265"/>
        <v>0</v>
      </c>
      <c r="AC299" s="204">
        <f t="shared" si="252"/>
        <v>0.75</v>
      </c>
      <c r="AD299" s="12">
        <f t="shared" si="265"/>
        <v>39.25</v>
      </c>
      <c r="AE299" s="12">
        <f t="shared" si="265"/>
        <v>3</v>
      </c>
      <c r="AF299" s="12">
        <f t="shared" si="265"/>
        <v>0</v>
      </c>
      <c r="AG299" s="12">
        <f t="shared" si="265"/>
        <v>15.5</v>
      </c>
      <c r="AH299" s="204">
        <f t="shared" si="253"/>
        <v>9.25</v>
      </c>
      <c r="AI299" s="12">
        <f t="shared" si="265"/>
        <v>39</v>
      </c>
      <c r="AJ299" s="12">
        <f t="shared" si="265"/>
        <v>3</v>
      </c>
      <c r="AK299" s="12">
        <f t="shared" si="265"/>
        <v>0</v>
      </c>
      <c r="AL299" s="12">
        <f t="shared" si="265"/>
        <v>13</v>
      </c>
      <c r="AM299" s="12">
        <f t="shared" si="265"/>
        <v>0</v>
      </c>
      <c r="AN299" s="12">
        <f t="shared" si="265"/>
        <v>0</v>
      </c>
      <c r="AO299" s="12">
        <f t="shared" si="265"/>
        <v>0</v>
      </c>
      <c r="AP299" s="12">
        <f t="shared" si="265"/>
        <v>27405.475000000002</v>
      </c>
      <c r="AQ299" s="12">
        <f t="shared" si="265"/>
        <v>16757.400000000001</v>
      </c>
      <c r="AR299" s="12">
        <f t="shared" si="265"/>
        <v>2259.6000000000004</v>
      </c>
      <c r="AS299" s="12">
        <f t="shared" si="265"/>
        <v>5743.134</v>
      </c>
      <c r="AT299" s="12">
        <f t="shared" si="265"/>
        <v>2019.2000000000007</v>
      </c>
      <c r="AU299" s="12">
        <f t="shared" si="265"/>
        <v>113.70000000000003</v>
      </c>
      <c r="AV299" s="12">
        <f t="shared" si="265"/>
        <v>1452.8999999999999</v>
      </c>
      <c r="AW299" s="12">
        <f t="shared" si="265"/>
        <v>0</v>
      </c>
      <c r="AX299" s="12">
        <f t="shared" si="265"/>
        <v>452.6</v>
      </c>
      <c r="AY299" s="12">
        <f t="shared" si="265"/>
        <v>168.56</v>
      </c>
      <c r="AZ299" s="12">
        <f t="shared" si="265"/>
        <v>457.58100000000002</v>
      </c>
      <c r="BA299" s="12">
        <f t="shared" si="265"/>
        <v>386.07000000000011</v>
      </c>
      <c r="BB299" s="12">
        <f t="shared" si="265"/>
        <v>13.291000000000002</v>
      </c>
      <c r="BC299" s="12">
        <f t="shared" si="265"/>
        <v>58.22</v>
      </c>
      <c r="BD299" s="42"/>
      <c r="BF299" s="13">
        <f>SUM(BF268:BF298)</f>
        <v>27405.475000000002</v>
      </c>
      <c r="BG299" s="13">
        <f>SUM(BG268:BG298)</f>
        <v>24760.133999999995</v>
      </c>
      <c r="BH299" s="13">
        <f>'[1]Плещеевская ЦРБ'!$K$90</f>
        <v>35023.300000000003</v>
      </c>
      <c r="BI299" s="13">
        <f>'[1]Плещеевская ЦРБ'!$K$11</f>
        <v>27452.3</v>
      </c>
      <c r="BJ299" s="236">
        <f t="shared" si="254"/>
        <v>1.2779672674894342</v>
      </c>
      <c r="BK299" s="236">
        <f t="shared" si="255"/>
        <v>1.108729863901383</v>
      </c>
      <c r="BL299" s="28">
        <f t="shared" ref="BL299:BQ299" si="266">SUM(BL268:BL298)</f>
        <v>11171050</v>
      </c>
      <c r="BM299" s="28">
        <f t="shared" si="266"/>
        <v>3912090</v>
      </c>
      <c r="BN299" s="28">
        <f t="shared" si="266"/>
        <v>19245480</v>
      </c>
      <c r="BO299" s="28">
        <f t="shared" si="266"/>
        <v>34328620</v>
      </c>
      <c r="BP299" s="28">
        <f t="shared" si="266"/>
        <v>35023299.999999993</v>
      </c>
      <c r="BQ299" s="233">
        <f t="shared" si="266"/>
        <v>-694680.00000000163</v>
      </c>
    </row>
    <row r="300" spans="1:69" ht="78">
      <c r="A300" s="704" t="s">
        <v>262</v>
      </c>
      <c r="B300" s="15" t="s">
        <v>263</v>
      </c>
      <c r="C300" s="77" t="s">
        <v>772</v>
      </c>
      <c r="D300" s="107">
        <v>428</v>
      </c>
      <c r="E300" s="15" t="s">
        <v>15</v>
      </c>
      <c r="F300" s="124">
        <v>1</v>
      </c>
      <c r="G300" s="124"/>
      <c r="H300" s="124"/>
      <c r="I300" s="156">
        <v>0.5</v>
      </c>
      <c r="J300" s="124"/>
      <c r="K300" s="124"/>
      <c r="L300" s="124"/>
      <c r="M300" s="124"/>
      <c r="N300" s="124"/>
      <c r="O300" s="124"/>
      <c r="P300" s="124"/>
      <c r="Q300" s="124"/>
      <c r="R300" s="198">
        <f t="shared" si="247"/>
        <v>1</v>
      </c>
      <c r="S300" s="198">
        <f t="shared" si="248"/>
        <v>0</v>
      </c>
      <c r="T300" s="198">
        <f t="shared" si="249"/>
        <v>0</v>
      </c>
      <c r="U300" s="198">
        <f t="shared" si="250"/>
        <v>0.5</v>
      </c>
      <c r="V300" s="198">
        <f t="shared" si="251"/>
        <v>1.5</v>
      </c>
      <c r="W300" s="45">
        <v>1</v>
      </c>
      <c r="X300" s="45"/>
      <c r="Y300" s="45"/>
      <c r="Z300" s="80">
        <v>0.25</v>
      </c>
      <c r="AA300" s="80">
        <v>0.5</v>
      </c>
      <c r="AB300" s="80"/>
      <c r="AC300" s="49">
        <f t="shared" si="252"/>
        <v>0</v>
      </c>
      <c r="AD300" s="103">
        <v>1</v>
      </c>
      <c r="AE300" s="45"/>
      <c r="AF300" s="45"/>
      <c r="AG300" s="45">
        <v>0.75</v>
      </c>
      <c r="AH300" s="218">
        <f t="shared" si="253"/>
        <v>0</v>
      </c>
      <c r="AI300" s="45">
        <v>1</v>
      </c>
      <c r="AJ300" s="45"/>
      <c r="AK300" s="45"/>
      <c r="AL300" s="45">
        <v>1</v>
      </c>
      <c r="AM300" s="45" t="s">
        <v>429</v>
      </c>
      <c r="AN300" s="45"/>
      <c r="AO300" s="45"/>
      <c r="AP300" s="54">
        <f>AQ300+AR300+AS300+AT300+AY300+AZ300</f>
        <v>699.1</v>
      </c>
      <c r="AQ300" s="81">
        <v>403.3</v>
      </c>
      <c r="AR300" s="81">
        <v>107.8</v>
      </c>
      <c r="AS300" s="81">
        <v>154.6</v>
      </c>
      <c r="AT300" s="46">
        <f>AV300+AX300</f>
        <v>19.3</v>
      </c>
      <c r="AU300" s="46"/>
      <c r="AV300" s="46">
        <v>19.3</v>
      </c>
      <c r="AW300" s="46"/>
      <c r="AX300" s="46"/>
      <c r="AY300" s="46"/>
      <c r="AZ300" s="46">
        <f>BA300+BB300</f>
        <v>14.1</v>
      </c>
      <c r="BA300" s="46">
        <v>13.1</v>
      </c>
      <c r="BB300" s="46">
        <v>1</v>
      </c>
      <c r="BC300" s="46"/>
      <c r="BD300" s="41"/>
      <c r="BF300" s="11">
        <f t="shared" ref="BF300:BF321" si="267">AP300</f>
        <v>699.1</v>
      </c>
      <c r="BG300" s="11">
        <f t="shared" ref="BG300:BG321" si="268">AQ300+AR300+AS300</f>
        <v>665.7</v>
      </c>
      <c r="BH300" s="11">
        <f t="shared" ref="BH300:BH321" si="269">$BH$322*(BF300/$BF$322)</f>
        <v>756.92096364985161</v>
      </c>
      <c r="BI300" s="11">
        <f t="shared" ref="BI300:BI321" si="270">$BI$322*(BG300/$BG$322)</f>
        <v>740.36660334745602</v>
      </c>
      <c r="BJ300" s="236">
        <f t="shared" si="254"/>
        <v>1.0827077151335311</v>
      </c>
      <c r="BK300" s="236">
        <f t="shared" si="255"/>
        <v>1.1121625407052065</v>
      </c>
      <c r="BL300" s="220">
        <f>$BL$9*$BL$407</f>
        <v>705540</v>
      </c>
      <c r="BM300" s="221"/>
      <c r="BN300" s="221"/>
      <c r="BO300" s="221">
        <f t="shared" si="256"/>
        <v>705540</v>
      </c>
      <c r="BP300" s="221">
        <f t="shared" ref="BP300:BP321" si="271">BH300*1000</f>
        <v>756920.96364985162</v>
      </c>
      <c r="BQ300" s="232">
        <f t="shared" si="257"/>
        <v>-51380.963649851619</v>
      </c>
    </row>
    <row r="301" spans="1:69" ht="46.8">
      <c r="A301" s="704"/>
      <c r="B301" s="15" t="s">
        <v>264</v>
      </c>
      <c r="C301" s="77" t="s">
        <v>773</v>
      </c>
      <c r="D301" s="207">
        <v>291</v>
      </c>
      <c r="E301" s="15" t="s">
        <v>15</v>
      </c>
      <c r="F301" s="124">
        <v>1</v>
      </c>
      <c r="G301" s="124"/>
      <c r="H301" s="124"/>
      <c r="I301" s="156">
        <v>0.5</v>
      </c>
      <c r="J301" s="124"/>
      <c r="K301" s="124"/>
      <c r="L301" s="124"/>
      <c r="M301" s="124"/>
      <c r="N301" s="124"/>
      <c r="O301" s="124"/>
      <c r="P301" s="124"/>
      <c r="Q301" s="124"/>
      <c r="R301" s="198">
        <f t="shared" si="247"/>
        <v>1</v>
      </c>
      <c r="S301" s="198">
        <f t="shared" si="248"/>
        <v>0</v>
      </c>
      <c r="T301" s="198">
        <f t="shared" si="249"/>
        <v>0</v>
      </c>
      <c r="U301" s="198">
        <f t="shared" si="250"/>
        <v>0.5</v>
      </c>
      <c r="V301" s="198">
        <f t="shared" si="251"/>
        <v>1.5</v>
      </c>
      <c r="W301" s="45">
        <v>1</v>
      </c>
      <c r="X301" s="45"/>
      <c r="Y301" s="45"/>
      <c r="Z301" s="80">
        <v>0.25</v>
      </c>
      <c r="AA301" s="80"/>
      <c r="AB301" s="80"/>
      <c r="AC301" s="49">
        <f t="shared" si="252"/>
        <v>0</v>
      </c>
      <c r="AD301" s="103">
        <v>0.5</v>
      </c>
      <c r="AE301" s="45"/>
      <c r="AF301" s="45"/>
      <c r="AG301" s="45">
        <v>0.25</v>
      </c>
      <c r="AH301" s="204">
        <f t="shared" si="253"/>
        <v>0.5</v>
      </c>
      <c r="AI301" s="45"/>
      <c r="AJ301" s="45"/>
      <c r="AK301" s="45"/>
      <c r="AL301" s="45">
        <v>1</v>
      </c>
      <c r="AM301" s="45" t="s">
        <v>430</v>
      </c>
      <c r="AN301" s="45"/>
      <c r="AO301" s="45"/>
      <c r="AP301" s="54">
        <f t="shared" ref="AP301:AP320" si="272">AQ301+AR301+AS301+AT301+AY301+AZ301</f>
        <v>334.49999999999994</v>
      </c>
      <c r="AQ301" s="81">
        <v>85.7</v>
      </c>
      <c r="AR301" s="81">
        <v>55.9</v>
      </c>
      <c r="AS301" s="81">
        <v>42.8</v>
      </c>
      <c r="AT301" s="46">
        <f t="shared" ref="AT301:AT321" si="273">AV301+AX301</f>
        <v>132.4</v>
      </c>
      <c r="AU301" s="46"/>
      <c r="AV301" s="46">
        <v>132.4</v>
      </c>
      <c r="AW301" s="46"/>
      <c r="AX301" s="46"/>
      <c r="AY301" s="46">
        <v>3.3</v>
      </c>
      <c r="AZ301" s="46">
        <f t="shared" ref="AZ301:AZ320" si="274">BA301+BB301</f>
        <v>14.4</v>
      </c>
      <c r="BA301" s="46">
        <v>12.9</v>
      </c>
      <c r="BB301" s="46">
        <v>1.5</v>
      </c>
      <c r="BC301" s="46"/>
      <c r="BD301" s="41"/>
      <c r="BF301" s="11">
        <f t="shared" si="267"/>
        <v>334.49999999999994</v>
      </c>
      <c r="BG301" s="11">
        <f t="shared" si="268"/>
        <v>184.39999999999998</v>
      </c>
      <c r="BH301" s="11">
        <f t="shared" si="269"/>
        <v>362.16573071216607</v>
      </c>
      <c r="BI301" s="11">
        <f t="shared" si="270"/>
        <v>205.08277250604004</v>
      </c>
      <c r="BJ301" s="236">
        <f t="shared" si="254"/>
        <v>1.0827077151335309</v>
      </c>
      <c r="BK301" s="236">
        <f t="shared" si="255"/>
        <v>1.1121625407052065</v>
      </c>
      <c r="BL301" s="225">
        <f>$BL$9*$BL$406</f>
        <v>587950</v>
      </c>
      <c r="BM301" s="221"/>
      <c r="BN301" s="221"/>
      <c r="BO301" s="221">
        <f t="shared" si="256"/>
        <v>587950</v>
      </c>
      <c r="BP301" s="221">
        <f t="shared" si="271"/>
        <v>362165.73071216606</v>
      </c>
      <c r="BQ301" s="232">
        <f t="shared" si="257"/>
        <v>225784.26928783394</v>
      </c>
    </row>
    <row r="302" spans="1:69">
      <c r="A302" s="704"/>
      <c r="B302" s="15" t="s">
        <v>56</v>
      </c>
      <c r="C302" s="77" t="s">
        <v>774</v>
      </c>
      <c r="D302" s="107">
        <v>345</v>
      </c>
      <c r="E302" s="15" t="s">
        <v>15</v>
      </c>
      <c r="F302" s="124">
        <v>1</v>
      </c>
      <c r="G302" s="124"/>
      <c r="H302" s="124"/>
      <c r="I302" s="156">
        <v>0.5</v>
      </c>
      <c r="J302" s="124"/>
      <c r="K302" s="124"/>
      <c r="L302" s="124"/>
      <c r="M302" s="124"/>
      <c r="N302" s="124"/>
      <c r="O302" s="124"/>
      <c r="P302" s="124"/>
      <c r="Q302" s="124"/>
      <c r="R302" s="198">
        <f t="shared" si="247"/>
        <v>1</v>
      </c>
      <c r="S302" s="198">
        <f t="shared" si="248"/>
        <v>0</v>
      </c>
      <c r="T302" s="198">
        <f t="shared" si="249"/>
        <v>0</v>
      </c>
      <c r="U302" s="198">
        <f t="shared" si="250"/>
        <v>0.5</v>
      </c>
      <c r="V302" s="198">
        <f t="shared" si="251"/>
        <v>1.5</v>
      </c>
      <c r="W302" s="45">
        <v>1</v>
      </c>
      <c r="X302" s="45"/>
      <c r="Y302" s="45"/>
      <c r="Z302" s="80">
        <v>0.25</v>
      </c>
      <c r="AA302" s="80">
        <v>0.25</v>
      </c>
      <c r="AB302" s="80"/>
      <c r="AC302" s="49">
        <f t="shared" si="252"/>
        <v>0</v>
      </c>
      <c r="AD302" s="103">
        <v>1</v>
      </c>
      <c r="AE302" s="45"/>
      <c r="AF302" s="45"/>
      <c r="AG302" s="45">
        <v>0.25</v>
      </c>
      <c r="AH302" s="218">
        <f t="shared" si="253"/>
        <v>0</v>
      </c>
      <c r="AI302" s="45">
        <v>1</v>
      </c>
      <c r="AJ302" s="45"/>
      <c r="AK302" s="45"/>
      <c r="AL302" s="45"/>
      <c r="AM302" s="45" t="s">
        <v>429</v>
      </c>
      <c r="AN302" s="45"/>
      <c r="AO302" s="45"/>
      <c r="AP302" s="54">
        <f t="shared" si="272"/>
        <v>567.09999999999991</v>
      </c>
      <c r="AQ302" s="81">
        <v>376.5</v>
      </c>
      <c r="AR302" s="81">
        <v>29.9</v>
      </c>
      <c r="AS302" s="81">
        <v>122.9</v>
      </c>
      <c r="AT302" s="46">
        <f t="shared" si="273"/>
        <v>19.3</v>
      </c>
      <c r="AU302" s="46"/>
      <c r="AV302" s="46">
        <v>19.3</v>
      </c>
      <c r="AW302" s="46"/>
      <c r="AX302" s="46"/>
      <c r="AY302" s="46">
        <v>3.8</v>
      </c>
      <c r="AZ302" s="46">
        <f t="shared" si="274"/>
        <v>14.7</v>
      </c>
      <c r="BA302" s="46">
        <v>13.5</v>
      </c>
      <c r="BB302" s="46">
        <v>1.2</v>
      </c>
      <c r="BC302" s="46"/>
      <c r="BD302" s="41"/>
      <c r="BF302" s="11">
        <f t="shared" si="267"/>
        <v>567.09999999999991</v>
      </c>
      <c r="BG302" s="11">
        <f t="shared" si="268"/>
        <v>529.29999999999995</v>
      </c>
      <c r="BH302" s="11">
        <f t="shared" si="269"/>
        <v>614.00354525222542</v>
      </c>
      <c r="BI302" s="11">
        <f t="shared" si="270"/>
        <v>588.66763279526583</v>
      </c>
      <c r="BJ302" s="236">
        <f t="shared" si="254"/>
        <v>1.0827077151335311</v>
      </c>
      <c r="BK302" s="236">
        <f t="shared" si="255"/>
        <v>1.1121625407052067</v>
      </c>
      <c r="BL302" s="220">
        <f>$BL$9*$BL$407</f>
        <v>705540</v>
      </c>
      <c r="BM302" s="221"/>
      <c r="BN302" s="221"/>
      <c r="BO302" s="221">
        <f t="shared" si="256"/>
        <v>705540</v>
      </c>
      <c r="BP302" s="221">
        <f t="shared" si="271"/>
        <v>614003.54525222548</v>
      </c>
      <c r="BQ302" s="232">
        <f t="shared" si="257"/>
        <v>91536.454747774522</v>
      </c>
    </row>
    <row r="303" spans="1:69" ht="109.2">
      <c r="A303" s="704"/>
      <c r="B303" s="15" t="s">
        <v>265</v>
      </c>
      <c r="C303" s="77" t="s">
        <v>775</v>
      </c>
      <c r="D303" s="107">
        <v>375</v>
      </c>
      <c r="E303" s="15" t="s">
        <v>15</v>
      </c>
      <c r="F303" s="124">
        <v>1</v>
      </c>
      <c r="G303" s="124"/>
      <c r="H303" s="124"/>
      <c r="I303" s="156">
        <v>0.5</v>
      </c>
      <c r="J303" s="124"/>
      <c r="K303" s="124"/>
      <c r="L303" s="124"/>
      <c r="M303" s="124"/>
      <c r="N303" s="124"/>
      <c r="O303" s="124"/>
      <c r="P303" s="124"/>
      <c r="Q303" s="124"/>
      <c r="R303" s="198">
        <f t="shared" si="247"/>
        <v>1</v>
      </c>
      <c r="S303" s="198">
        <f t="shared" si="248"/>
        <v>0</v>
      </c>
      <c r="T303" s="198">
        <f t="shared" si="249"/>
        <v>0</v>
      </c>
      <c r="U303" s="198">
        <f t="shared" si="250"/>
        <v>0.5</v>
      </c>
      <c r="V303" s="198">
        <f t="shared" si="251"/>
        <v>1.5</v>
      </c>
      <c r="W303" s="45">
        <v>1</v>
      </c>
      <c r="X303" s="45"/>
      <c r="Y303" s="45"/>
      <c r="Z303" s="80">
        <v>0.25</v>
      </c>
      <c r="AA303" s="80">
        <v>0.25</v>
      </c>
      <c r="AB303" s="80"/>
      <c r="AC303" s="49">
        <f t="shared" si="252"/>
        <v>0</v>
      </c>
      <c r="AD303" s="103">
        <v>1</v>
      </c>
      <c r="AE303" s="45"/>
      <c r="AF303" s="45"/>
      <c r="AG303" s="45">
        <v>0.25</v>
      </c>
      <c r="AH303" s="218">
        <f t="shared" si="253"/>
        <v>0</v>
      </c>
      <c r="AI303" s="45">
        <v>1</v>
      </c>
      <c r="AJ303" s="45"/>
      <c r="AK303" s="45"/>
      <c r="AL303" s="45"/>
      <c r="AM303" s="45" t="s">
        <v>429</v>
      </c>
      <c r="AN303" s="45"/>
      <c r="AO303" s="45"/>
      <c r="AP303" s="54">
        <f t="shared" si="272"/>
        <v>650.69999999999993</v>
      </c>
      <c r="AQ303" s="81">
        <v>432.2</v>
      </c>
      <c r="AR303" s="81">
        <v>24.2</v>
      </c>
      <c r="AS303" s="81">
        <v>138</v>
      </c>
      <c r="AT303" s="46">
        <f t="shared" si="273"/>
        <v>38.200000000000003</v>
      </c>
      <c r="AU303" s="46"/>
      <c r="AV303" s="46">
        <v>19.3</v>
      </c>
      <c r="AW303" s="46"/>
      <c r="AX303" s="46">
        <v>18.899999999999999</v>
      </c>
      <c r="AY303" s="46">
        <v>3.8</v>
      </c>
      <c r="AZ303" s="46">
        <f t="shared" si="274"/>
        <v>14.3</v>
      </c>
      <c r="BA303" s="46">
        <v>12.8</v>
      </c>
      <c r="BB303" s="46">
        <v>1.5</v>
      </c>
      <c r="BC303" s="46"/>
      <c r="BD303" s="41"/>
      <c r="BF303" s="11">
        <f t="shared" si="267"/>
        <v>650.69999999999993</v>
      </c>
      <c r="BG303" s="11">
        <f t="shared" si="268"/>
        <v>594.4</v>
      </c>
      <c r="BH303" s="11">
        <f t="shared" si="269"/>
        <v>704.51791023738861</v>
      </c>
      <c r="BI303" s="11">
        <f t="shared" si="270"/>
        <v>661.06941419517466</v>
      </c>
      <c r="BJ303" s="236">
        <f t="shared" si="254"/>
        <v>1.0827077151335311</v>
      </c>
      <c r="BK303" s="236">
        <f t="shared" si="255"/>
        <v>1.1121625407052065</v>
      </c>
      <c r="BL303" s="220">
        <f>$BL$9*$BL$407</f>
        <v>705540</v>
      </c>
      <c r="BM303" s="221"/>
      <c r="BN303" s="221"/>
      <c r="BO303" s="221">
        <f t="shared" si="256"/>
        <v>705540</v>
      </c>
      <c r="BP303" s="221">
        <f t="shared" si="271"/>
        <v>704517.91023738857</v>
      </c>
      <c r="BQ303" s="232">
        <f t="shared" si="257"/>
        <v>1022.0897626114311</v>
      </c>
    </row>
    <row r="304" spans="1:69" ht="31.2">
      <c r="A304" s="704"/>
      <c r="B304" s="15" t="s">
        <v>266</v>
      </c>
      <c r="C304" s="77" t="s">
        <v>776</v>
      </c>
      <c r="D304" s="207">
        <v>284</v>
      </c>
      <c r="E304" s="15" t="s">
        <v>15</v>
      </c>
      <c r="F304" s="124">
        <v>1</v>
      </c>
      <c r="G304" s="124"/>
      <c r="H304" s="124"/>
      <c r="I304" s="156">
        <v>0.5</v>
      </c>
      <c r="J304" s="124"/>
      <c r="K304" s="124"/>
      <c r="L304" s="124"/>
      <c r="M304" s="124"/>
      <c r="N304" s="124"/>
      <c r="O304" s="124"/>
      <c r="P304" s="124"/>
      <c r="Q304" s="124"/>
      <c r="R304" s="198">
        <f t="shared" si="247"/>
        <v>1</v>
      </c>
      <c r="S304" s="198">
        <f t="shared" si="248"/>
        <v>0</v>
      </c>
      <c r="T304" s="198">
        <f t="shared" si="249"/>
        <v>0</v>
      </c>
      <c r="U304" s="198">
        <f t="shared" si="250"/>
        <v>0.5</v>
      </c>
      <c r="V304" s="198">
        <f t="shared" si="251"/>
        <v>1.5</v>
      </c>
      <c r="W304" s="45">
        <v>1</v>
      </c>
      <c r="X304" s="45"/>
      <c r="Y304" s="45"/>
      <c r="Z304" s="80">
        <v>0.25</v>
      </c>
      <c r="AA304" s="80">
        <v>0.25</v>
      </c>
      <c r="AB304" s="80"/>
      <c r="AC304" s="49">
        <f t="shared" si="252"/>
        <v>0</v>
      </c>
      <c r="AD304" s="103">
        <v>1</v>
      </c>
      <c r="AE304" s="45"/>
      <c r="AF304" s="45"/>
      <c r="AG304" s="45">
        <v>0.25</v>
      </c>
      <c r="AH304" s="218">
        <f t="shared" si="253"/>
        <v>0</v>
      </c>
      <c r="AI304" s="45">
        <v>1</v>
      </c>
      <c r="AJ304" s="45"/>
      <c r="AK304" s="45"/>
      <c r="AL304" s="45"/>
      <c r="AM304" s="45" t="s">
        <v>429</v>
      </c>
      <c r="AN304" s="45"/>
      <c r="AO304" s="45"/>
      <c r="AP304" s="54">
        <f t="shared" si="272"/>
        <v>659</v>
      </c>
      <c r="AQ304" s="81">
        <v>447.8</v>
      </c>
      <c r="AR304" s="81">
        <v>29.9</v>
      </c>
      <c r="AS304" s="81">
        <v>144.5</v>
      </c>
      <c r="AT304" s="46">
        <f t="shared" si="273"/>
        <v>19.3</v>
      </c>
      <c r="AU304" s="46"/>
      <c r="AV304" s="46">
        <v>19.3</v>
      </c>
      <c r="AW304" s="46"/>
      <c r="AX304" s="46"/>
      <c r="AY304" s="46">
        <v>3.8</v>
      </c>
      <c r="AZ304" s="46">
        <f t="shared" si="274"/>
        <v>13.7</v>
      </c>
      <c r="BA304" s="46">
        <v>12.2</v>
      </c>
      <c r="BB304" s="46">
        <v>1.5</v>
      </c>
      <c r="BC304" s="46"/>
      <c r="BD304" s="41"/>
      <c r="BF304" s="11">
        <f t="shared" si="267"/>
        <v>659</v>
      </c>
      <c r="BG304" s="11">
        <f t="shared" si="268"/>
        <v>622.20000000000005</v>
      </c>
      <c r="BH304" s="11">
        <f t="shared" si="269"/>
        <v>713.50438427299696</v>
      </c>
      <c r="BI304" s="11">
        <f t="shared" si="270"/>
        <v>691.98753282677956</v>
      </c>
      <c r="BJ304" s="236">
        <f t="shared" si="254"/>
        <v>1.0827077151335311</v>
      </c>
      <c r="BK304" s="236">
        <f t="shared" si="255"/>
        <v>1.1121625407052065</v>
      </c>
      <c r="BL304" s="220">
        <f>$BL$9*$BL$407</f>
        <v>705540</v>
      </c>
      <c r="BM304" s="221"/>
      <c r="BN304" s="221"/>
      <c r="BO304" s="221">
        <f t="shared" si="256"/>
        <v>705540</v>
      </c>
      <c r="BP304" s="221">
        <f t="shared" si="271"/>
        <v>713504.38427299692</v>
      </c>
      <c r="BQ304" s="232">
        <f t="shared" si="257"/>
        <v>-7964.3842729969183</v>
      </c>
    </row>
    <row r="305" spans="1:69" ht="124.8">
      <c r="A305" s="704"/>
      <c r="B305" s="15" t="s">
        <v>267</v>
      </c>
      <c r="C305" s="77" t="s">
        <v>777</v>
      </c>
      <c r="D305" s="107">
        <v>405</v>
      </c>
      <c r="E305" s="15" t="s">
        <v>15</v>
      </c>
      <c r="F305" s="124">
        <v>1</v>
      </c>
      <c r="G305" s="124"/>
      <c r="H305" s="124"/>
      <c r="I305" s="156">
        <v>0.5</v>
      </c>
      <c r="J305" s="124"/>
      <c r="K305" s="124"/>
      <c r="L305" s="124"/>
      <c r="M305" s="124"/>
      <c r="N305" s="124"/>
      <c r="O305" s="124"/>
      <c r="P305" s="124"/>
      <c r="Q305" s="124"/>
      <c r="R305" s="198">
        <f t="shared" si="247"/>
        <v>1</v>
      </c>
      <c r="S305" s="198">
        <f t="shared" si="248"/>
        <v>0</v>
      </c>
      <c r="T305" s="198">
        <f t="shared" si="249"/>
        <v>0</v>
      </c>
      <c r="U305" s="198">
        <f t="shared" si="250"/>
        <v>0.5</v>
      </c>
      <c r="V305" s="198">
        <f t="shared" si="251"/>
        <v>1.5</v>
      </c>
      <c r="W305" s="45">
        <v>1</v>
      </c>
      <c r="X305" s="45"/>
      <c r="Y305" s="45"/>
      <c r="Z305" s="80">
        <v>0.25</v>
      </c>
      <c r="AA305" s="80"/>
      <c r="AB305" s="80"/>
      <c r="AC305" s="49">
        <f t="shared" si="252"/>
        <v>0</v>
      </c>
      <c r="AD305" s="103">
        <v>1</v>
      </c>
      <c r="AE305" s="45"/>
      <c r="AF305" s="45"/>
      <c r="AG305" s="45">
        <v>0.25</v>
      </c>
      <c r="AH305" s="218">
        <f t="shared" si="253"/>
        <v>0</v>
      </c>
      <c r="AI305" s="45">
        <v>1</v>
      </c>
      <c r="AJ305" s="45"/>
      <c r="AK305" s="45"/>
      <c r="AL305" s="45">
        <v>1</v>
      </c>
      <c r="AM305" s="45" t="s">
        <v>429</v>
      </c>
      <c r="AN305" s="45"/>
      <c r="AO305" s="45"/>
      <c r="AP305" s="54">
        <f t="shared" si="272"/>
        <v>726.69999999999993</v>
      </c>
      <c r="AQ305" s="81">
        <v>389.8</v>
      </c>
      <c r="AR305" s="81">
        <v>55.9</v>
      </c>
      <c r="AS305" s="81">
        <v>134.80000000000001</v>
      </c>
      <c r="AT305" s="46">
        <f t="shared" si="273"/>
        <v>131.4</v>
      </c>
      <c r="AU305" s="46"/>
      <c r="AV305" s="46">
        <v>131.4</v>
      </c>
      <c r="AW305" s="46"/>
      <c r="AX305" s="46"/>
      <c r="AY305" s="46"/>
      <c r="AZ305" s="46">
        <f t="shared" si="274"/>
        <v>14.8</v>
      </c>
      <c r="BA305" s="46">
        <v>13.8</v>
      </c>
      <c r="BB305" s="46">
        <v>1</v>
      </c>
      <c r="BC305" s="46"/>
      <c r="BD305" s="41"/>
      <c r="BF305" s="11">
        <f t="shared" si="267"/>
        <v>726.69999999999993</v>
      </c>
      <c r="BG305" s="11">
        <f t="shared" si="268"/>
        <v>580.5</v>
      </c>
      <c r="BH305" s="11">
        <f t="shared" si="269"/>
        <v>786.80369658753705</v>
      </c>
      <c r="BI305" s="11">
        <f t="shared" si="270"/>
        <v>645.61035487937238</v>
      </c>
      <c r="BJ305" s="236">
        <f t="shared" si="254"/>
        <v>1.0827077151335311</v>
      </c>
      <c r="BK305" s="236">
        <f t="shared" si="255"/>
        <v>1.1121625407052065</v>
      </c>
      <c r="BL305" s="220">
        <f>$BL$9*$BL$407</f>
        <v>705540</v>
      </c>
      <c r="BM305" s="221"/>
      <c r="BN305" s="221"/>
      <c r="BO305" s="221">
        <f t="shared" si="256"/>
        <v>705540</v>
      </c>
      <c r="BP305" s="221">
        <f t="shared" si="271"/>
        <v>786803.69658753707</v>
      </c>
      <c r="BQ305" s="232">
        <f t="shared" si="257"/>
        <v>-81263.696587537066</v>
      </c>
    </row>
    <row r="306" spans="1:69" ht="78">
      <c r="A306" s="704"/>
      <c r="B306" s="15" t="s">
        <v>268</v>
      </c>
      <c r="C306" s="77" t="s">
        <v>778</v>
      </c>
      <c r="D306" s="207">
        <v>290</v>
      </c>
      <c r="E306" s="15" t="s">
        <v>18</v>
      </c>
      <c r="F306" s="124">
        <v>1</v>
      </c>
      <c r="G306" s="124"/>
      <c r="H306" s="124"/>
      <c r="I306" s="156">
        <v>0.5</v>
      </c>
      <c r="J306" s="124"/>
      <c r="K306" s="124"/>
      <c r="L306" s="124"/>
      <c r="M306" s="124"/>
      <c r="N306" s="124"/>
      <c r="O306" s="124"/>
      <c r="P306" s="124"/>
      <c r="Q306" s="124"/>
      <c r="R306" s="198">
        <f t="shared" si="247"/>
        <v>1</v>
      </c>
      <c r="S306" s="198">
        <f t="shared" si="248"/>
        <v>0</v>
      </c>
      <c r="T306" s="198">
        <f t="shared" si="249"/>
        <v>0</v>
      </c>
      <c r="U306" s="198">
        <f t="shared" si="250"/>
        <v>0.5</v>
      </c>
      <c r="V306" s="198">
        <f t="shared" si="251"/>
        <v>1.5</v>
      </c>
      <c r="W306" s="45"/>
      <c r="X306" s="45">
        <v>1</v>
      </c>
      <c r="Y306" s="45"/>
      <c r="Z306" s="80">
        <v>0.25</v>
      </c>
      <c r="AA306" s="80">
        <v>0.25</v>
      </c>
      <c r="AB306" s="80"/>
      <c r="AC306" s="49">
        <f t="shared" si="252"/>
        <v>0</v>
      </c>
      <c r="AD306" s="216"/>
      <c r="AE306" s="45">
        <v>1</v>
      </c>
      <c r="AF306" s="45"/>
      <c r="AG306" s="45">
        <v>0.25</v>
      </c>
      <c r="AH306" s="129">
        <f t="shared" si="253"/>
        <v>0</v>
      </c>
      <c r="AI306" s="45"/>
      <c r="AJ306" s="45">
        <v>1</v>
      </c>
      <c r="AK306" s="45"/>
      <c r="AL306" s="45"/>
      <c r="AM306" s="45"/>
      <c r="AN306" s="45" t="s">
        <v>429</v>
      </c>
      <c r="AO306" s="45"/>
      <c r="AP306" s="54">
        <f t="shared" si="272"/>
        <v>707.19999999999993</v>
      </c>
      <c r="AQ306" s="81">
        <v>384.7</v>
      </c>
      <c r="AR306" s="81">
        <v>25.6</v>
      </c>
      <c r="AS306" s="81">
        <v>124.1</v>
      </c>
      <c r="AT306" s="46">
        <f t="shared" si="273"/>
        <v>36.799999999999997</v>
      </c>
      <c r="AU306" s="46"/>
      <c r="AV306" s="46">
        <v>19.3</v>
      </c>
      <c r="AW306" s="46"/>
      <c r="AX306" s="46">
        <v>17.5</v>
      </c>
      <c r="AY306" s="46">
        <v>121.6</v>
      </c>
      <c r="AZ306" s="46">
        <f t="shared" si="274"/>
        <v>14.4</v>
      </c>
      <c r="BA306" s="46">
        <v>13.4</v>
      </c>
      <c r="BB306" s="46">
        <v>1</v>
      </c>
      <c r="BC306" s="46"/>
      <c r="BD306" s="41"/>
      <c r="BF306" s="11">
        <f t="shared" si="267"/>
        <v>707.19999999999993</v>
      </c>
      <c r="BG306" s="11">
        <f t="shared" si="268"/>
        <v>534.4</v>
      </c>
      <c r="BH306" s="11">
        <f t="shared" si="269"/>
        <v>765.69089614243319</v>
      </c>
      <c r="BI306" s="11">
        <f t="shared" si="270"/>
        <v>594.3396617528623</v>
      </c>
      <c r="BJ306" s="236">
        <f t="shared" si="254"/>
        <v>1.0827077151335311</v>
      </c>
      <c r="BK306" s="236">
        <f t="shared" si="255"/>
        <v>1.1121625407052065</v>
      </c>
      <c r="BL306" s="222">
        <f>$BL$9*$BL$405</f>
        <v>470360</v>
      </c>
      <c r="BM306" s="221"/>
      <c r="BN306" s="221"/>
      <c r="BO306" s="221">
        <f t="shared" si="256"/>
        <v>470360</v>
      </c>
      <c r="BP306" s="221">
        <f t="shared" si="271"/>
        <v>765690.89614243316</v>
      </c>
      <c r="BQ306" s="232">
        <f t="shared" si="257"/>
        <v>-295330.89614243316</v>
      </c>
    </row>
    <row r="307" spans="1:69" ht="62.4">
      <c r="A307" s="704"/>
      <c r="B307" s="15" t="s">
        <v>269</v>
      </c>
      <c r="C307" s="77" t="s">
        <v>779</v>
      </c>
      <c r="D307" s="107">
        <v>318</v>
      </c>
      <c r="E307" s="15" t="s">
        <v>15</v>
      </c>
      <c r="F307" s="124">
        <v>1</v>
      </c>
      <c r="G307" s="124"/>
      <c r="H307" s="124"/>
      <c r="I307" s="156">
        <v>0.5</v>
      </c>
      <c r="J307" s="124"/>
      <c r="K307" s="124"/>
      <c r="L307" s="124"/>
      <c r="M307" s="124"/>
      <c r="N307" s="124"/>
      <c r="O307" s="124"/>
      <c r="P307" s="124"/>
      <c r="Q307" s="124"/>
      <c r="R307" s="198">
        <f t="shared" si="247"/>
        <v>1</v>
      </c>
      <c r="S307" s="198">
        <f t="shared" si="248"/>
        <v>0</v>
      </c>
      <c r="T307" s="198">
        <f t="shared" si="249"/>
        <v>0</v>
      </c>
      <c r="U307" s="198">
        <f t="shared" si="250"/>
        <v>0.5</v>
      </c>
      <c r="V307" s="198">
        <f t="shared" si="251"/>
        <v>1.5</v>
      </c>
      <c r="W307" s="45">
        <v>1</v>
      </c>
      <c r="X307" s="45"/>
      <c r="Y307" s="45"/>
      <c r="Z307" s="80">
        <v>0.25</v>
      </c>
      <c r="AA307" s="80"/>
      <c r="AB307" s="80"/>
      <c r="AC307" s="49">
        <f t="shared" si="252"/>
        <v>0</v>
      </c>
      <c r="AD307" s="103">
        <v>1</v>
      </c>
      <c r="AE307" s="45"/>
      <c r="AF307" s="45"/>
      <c r="AG307" s="45">
        <v>0.25</v>
      </c>
      <c r="AH307" s="218">
        <f t="shared" si="253"/>
        <v>0</v>
      </c>
      <c r="AI307" s="45">
        <v>1</v>
      </c>
      <c r="AJ307" s="45"/>
      <c r="AK307" s="45"/>
      <c r="AL307" s="45"/>
      <c r="AM307" s="45" t="s">
        <v>429</v>
      </c>
      <c r="AN307" s="45"/>
      <c r="AO307" s="45"/>
      <c r="AP307" s="54">
        <f t="shared" si="272"/>
        <v>573.00000000000011</v>
      </c>
      <c r="AQ307" s="81">
        <v>300.10000000000002</v>
      </c>
      <c r="AR307" s="81">
        <v>26.7</v>
      </c>
      <c r="AS307" s="81">
        <v>98.8</v>
      </c>
      <c r="AT307" s="46">
        <f t="shared" si="273"/>
        <v>132.30000000000001</v>
      </c>
      <c r="AU307" s="46"/>
      <c r="AV307" s="46">
        <v>132.30000000000001</v>
      </c>
      <c r="AW307" s="46"/>
      <c r="AX307" s="46"/>
      <c r="AY307" s="46"/>
      <c r="AZ307" s="46">
        <f t="shared" si="274"/>
        <v>15.1</v>
      </c>
      <c r="BA307" s="46">
        <v>13.9</v>
      </c>
      <c r="BB307" s="46">
        <v>1.2</v>
      </c>
      <c r="BC307" s="46"/>
      <c r="BD307" s="41"/>
      <c r="BF307" s="11">
        <f t="shared" si="267"/>
        <v>573.00000000000011</v>
      </c>
      <c r="BG307" s="11">
        <f t="shared" si="268"/>
        <v>425.6</v>
      </c>
      <c r="BH307" s="11">
        <f t="shared" si="269"/>
        <v>620.39152077151346</v>
      </c>
      <c r="BI307" s="11">
        <f t="shared" si="270"/>
        <v>473.33637732413587</v>
      </c>
      <c r="BJ307" s="236">
        <f t="shared" si="254"/>
        <v>1.0827077151335311</v>
      </c>
      <c r="BK307" s="236">
        <f t="shared" si="255"/>
        <v>1.1121625407052065</v>
      </c>
      <c r="BL307" s="220">
        <f>$BL$9*$BL$407</f>
        <v>705540</v>
      </c>
      <c r="BM307" s="221"/>
      <c r="BN307" s="221"/>
      <c r="BO307" s="221">
        <f t="shared" si="256"/>
        <v>705540</v>
      </c>
      <c r="BP307" s="221">
        <f t="shared" si="271"/>
        <v>620391.52077151346</v>
      </c>
      <c r="BQ307" s="232">
        <f t="shared" si="257"/>
        <v>85148.47922848654</v>
      </c>
    </row>
    <row r="308" spans="1:69" ht="46.8">
      <c r="A308" s="704"/>
      <c r="B308" s="15" t="s">
        <v>270</v>
      </c>
      <c r="C308" s="77" t="s">
        <v>780</v>
      </c>
      <c r="D308" s="207">
        <v>203</v>
      </c>
      <c r="E308" s="15" t="s">
        <v>15</v>
      </c>
      <c r="F308" s="124">
        <v>1</v>
      </c>
      <c r="G308" s="124"/>
      <c r="H308" s="124"/>
      <c r="I308" s="156">
        <v>0.5</v>
      </c>
      <c r="J308" s="124"/>
      <c r="K308" s="124"/>
      <c r="L308" s="124"/>
      <c r="M308" s="124"/>
      <c r="N308" s="124"/>
      <c r="O308" s="124"/>
      <c r="P308" s="124"/>
      <c r="Q308" s="124"/>
      <c r="R308" s="198">
        <f t="shared" si="247"/>
        <v>1</v>
      </c>
      <c r="S308" s="198">
        <f t="shared" si="248"/>
        <v>0</v>
      </c>
      <c r="T308" s="198">
        <f t="shared" si="249"/>
        <v>0</v>
      </c>
      <c r="U308" s="198">
        <f t="shared" si="250"/>
        <v>0.5</v>
      </c>
      <c r="V308" s="198">
        <f t="shared" si="251"/>
        <v>1.5</v>
      </c>
      <c r="W308" s="45">
        <v>1</v>
      </c>
      <c r="X308" s="45"/>
      <c r="Y308" s="45"/>
      <c r="Z308" s="80">
        <v>0.25</v>
      </c>
      <c r="AA308" s="80">
        <v>0.25</v>
      </c>
      <c r="AB308" s="80"/>
      <c r="AC308" s="49">
        <f t="shared" si="252"/>
        <v>0</v>
      </c>
      <c r="AD308" s="103">
        <v>1</v>
      </c>
      <c r="AE308" s="45"/>
      <c r="AF308" s="45"/>
      <c r="AG308" s="45">
        <v>0.25</v>
      </c>
      <c r="AH308" s="218">
        <f t="shared" si="253"/>
        <v>0</v>
      </c>
      <c r="AI308" s="45">
        <v>1</v>
      </c>
      <c r="AJ308" s="45"/>
      <c r="AK308" s="45"/>
      <c r="AL308" s="45"/>
      <c r="AM308" s="45" t="s">
        <v>429</v>
      </c>
      <c r="AN308" s="45"/>
      <c r="AO308" s="45"/>
      <c r="AP308" s="54">
        <f t="shared" si="272"/>
        <v>602</v>
      </c>
      <c r="AQ308" s="81">
        <v>412.2</v>
      </c>
      <c r="AR308" s="81">
        <v>23.5</v>
      </c>
      <c r="AS308" s="81">
        <v>131.80000000000001</v>
      </c>
      <c r="AT308" s="46">
        <f t="shared" si="273"/>
        <v>19.3</v>
      </c>
      <c r="AU308" s="46"/>
      <c r="AV308" s="46">
        <v>19.3</v>
      </c>
      <c r="AW308" s="46"/>
      <c r="AX308" s="46"/>
      <c r="AY308" s="46"/>
      <c r="AZ308" s="46">
        <f t="shared" si="274"/>
        <v>15.2</v>
      </c>
      <c r="BA308" s="46">
        <v>13.7</v>
      </c>
      <c r="BB308" s="46">
        <v>1.5</v>
      </c>
      <c r="BC308" s="46"/>
      <c r="BD308" s="41"/>
      <c r="BF308" s="11">
        <f t="shared" si="267"/>
        <v>602</v>
      </c>
      <c r="BG308" s="11">
        <f t="shared" si="268"/>
        <v>567.5</v>
      </c>
      <c r="BH308" s="11">
        <f t="shared" si="269"/>
        <v>651.79004451038577</v>
      </c>
      <c r="BI308" s="11">
        <f t="shared" si="270"/>
        <v>631.15224185020463</v>
      </c>
      <c r="BJ308" s="236">
        <f t="shared" si="254"/>
        <v>1.0827077151335311</v>
      </c>
      <c r="BK308" s="236">
        <f t="shared" si="255"/>
        <v>1.1121625407052065</v>
      </c>
      <c r="BL308" s="220">
        <f>$BL$9*$BL$407</f>
        <v>705540</v>
      </c>
      <c r="BM308" s="221"/>
      <c r="BN308" s="221"/>
      <c r="BO308" s="221">
        <f t="shared" si="256"/>
        <v>705540</v>
      </c>
      <c r="BP308" s="221">
        <f t="shared" si="271"/>
        <v>651790.04451038572</v>
      </c>
      <c r="BQ308" s="232">
        <f t="shared" si="257"/>
        <v>53749.95548961428</v>
      </c>
    </row>
    <row r="309" spans="1:69">
      <c r="A309" s="704"/>
      <c r="B309" s="15" t="s">
        <v>271</v>
      </c>
      <c r="C309" s="77" t="s">
        <v>781</v>
      </c>
      <c r="D309" s="207">
        <v>184</v>
      </c>
      <c r="E309" s="15" t="s">
        <v>15</v>
      </c>
      <c r="F309" s="124">
        <v>1</v>
      </c>
      <c r="G309" s="124"/>
      <c r="H309" s="124"/>
      <c r="I309" s="156">
        <v>0.5</v>
      </c>
      <c r="J309" s="124"/>
      <c r="K309" s="124"/>
      <c r="L309" s="124"/>
      <c r="M309" s="124"/>
      <c r="N309" s="124"/>
      <c r="O309" s="124"/>
      <c r="P309" s="124"/>
      <c r="Q309" s="124"/>
      <c r="R309" s="198">
        <f t="shared" ref="R309:R369" si="275">F309+J309+N309</f>
        <v>1</v>
      </c>
      <c r="S309" s="198">
        <f t="shared" ref="S309:S369" si="276">G309+K309+O309</f>
        <v>0</v>
      </c>
      <c r="T309" s="198">
        <f t="shared" ref="T309:T369" si="277">H309+L309+P309</f>
        <v>0</v>
      </c>
      <c r="U309" s="198">
        <f t="shared" ref="U309:U369" si="278">I309+M309+Q309</f>
        <v>0.5</v>
      </c>
      <c r="V309" s="198">
        <f t="shared" ref="V309:V369" si="279">SUM(R309:U309)</f>
        <v>1.5</v>
      </c>
      <c r="W309" s="45">
        <v>1</v>
      </c>
      <c r="X309" s="45"/>
      <c r="Y309" s="45"/>
      <c r="Z309" s="80">
        <v>0.25</v>
      </c>
      <c r="AA309" s="80">
        <v>0.25</v>
      </c>
      <c r="AB309" s="80"/>
      <c r="AC309" s="49">
        <f t="shared" si="252"/>
        <v>0</v>
      </c>
      <c r="AD309" s="103">
        <v>1</v>
      </c>
      <c r="AE309" s="45"/>
      <c r="AF309" s="45"/>
      <c r="AG309" s="45">
        <v>0.25</v>
      </c>
      <c r="AH309" s="218">
        <f t="shared" si="253"/>
        <v>0</v>
      </c>
      <c r="AI309" s="45">
        <v>1</v>
      </c>
      <c r="AJ309" s="45"/>
      <c r="AK309" s="45"/>
      <c r="AL309" s="45"/>
      <c r="AM309" s="45" t="s">
        <v>429</v>
      </c>
      <c r="AN309" s="45"/>
      <c r="AO309" s="45"/>
      <c r="AP309" s="54">
        <f t="shared" si="272"/>
        <v>682.49999999999989</v>
      </c>
      <c r="AQ309" s="81">
        <v>467.8</v>
      </c>
      <c r="AR309" s="81">
        <v>26.7</v>
      </c>
      <c r="AS309" s="81">
        <v>149.5</v>
      </c>
      <c r="AT309" s="46">
        <f t="shared" si="273"/>
        <v>19.3</v>
      </c>
      <c r="AU309" s="46"/>
      <c r="AV309" s="46">
        <v>19.3</v>
      </c>
      <c r="AW309" s="46"/>
      <c r="AX309" s="46"/>
      <c r="AY309" s="46">
        <v>4.8</v>
      </c>
      <c r="AZ309" s="46">
        <f t="shared" si="274"/>
        <v>14.4</v>
      </c>
      <c r="BA309" s="46">
        <v>13.3</v>
      </c>
      <c r="BB309" s="46">
        <v>1.1000000000000001</v>
      </c>
      <c r="BC309" s="46"/>
      <c r="BD309" s="41"/>
      <c r="BF309" s="11">
        <f t="shared" si="267"/>
        <v>682.49999999999989</v>
      </c>
      <c r="BG309" s="11">
        <f t="shared" si="268"/>
        <v>644</v>
      </c>
      <c r="BH309" s="11">
        <f t="shared" si="269"/>
        <v>738.94801557863491</v>
      </c>
      <c r="BI309" s="11">
        <f t="shared" si="270"/>
        <v>716.232676214153</v>
      </c>
      <c r="BJ309" s="236">
        <f t="shared" si="254"/>
        <v>1.0827077151335311</v>
      </c>
      <c r="BK309" s="236">
        <f t="shared" si="255"/>
        <v>1.1121625407052065</v>
      </c>
      <c r="BL309" s="220">
        <f>$BL$9*$BL$407</f>
        <v>705540</v>
      </c>
      <c r="BM309" s="221"/>
      <c r="BN309" s="221"/>
      <c r="BO309" s="221">
        <f t="shared" si="256"/>
        <v>705540</v>
      </c>
      <c r="BP309" s="221">
        <f t="shared" si="271"/>
        <v>738948.01557863492</v>
      </c>
      <c r="BQ309" s="232">
        <f t="shared" si="257"/>
        <v>-33408.015578634921</v>
      </c>
    </row>
    <row r="310" spans="1:69" ht="78">
      <c r="A310" s="704"/>
      <c r="B310" s="15" t="s">
        <v>272</v>
      </c>
      <c r="C310" s="77" t="s">
        <v>782</v>
      </c>
      <c r="D310" s="107">
        <v>332</v>
      </c>
      <c r="E310" s="15" t="s">
        <v>15</v>
      </c>
      <c r="F310" s="124">
        <v>1</v>
      </c>
      <c r="G310" s="124"/>
      <c r="H310" s="124"/>
      <c r="I310" s="156">
        <v>0.5</v>
      </c>
      <c r="J310" s="124"/>
      <c r="K310" s="124"/>
      <c r="L310" s="124"/>
      <c r="M310" s="124"/>
      <c r="N310" s="124"/>
      <c r="O310" s="124"/>
      <c r="P310" s="124"/>
      <c r="Q310" s="124"/>
      <c r="R310" s="198">
        <f t="shared" si="275"/>
        <v>1</v>
      </c>
      <c r="S310" s="198">
        <f t="shared" si="276"/>
        <v>0</v>
      </c>
      <c r="T310" s="198">
        <f t="shared" si="277"/>
        <v>0</v>
      </c>
      <c r="U310" s="198">
        <f t="shared" si="278"/>
        <v>0.5</v>
      </c>
      <c r="V310" s="198">
        <f t="shared" si="279"/>
        <v>1.5</v>
      </c>
      <c r="W310" s="45">
        <v>1</v>
      </c>
      <c r="X310" s="45"/>
      <c r="Y310" s="45"/>
      <c r="Z310" s="80">
        <v>0.25</v>
      </c>
      <c r="AA310" s="80"/>
      <c r="AB310" s="80"/>
      <c r="AC310" s="49">
        <f t="shared" si="252"/>
        <v>0</v>
      </c>
      <c r="AD310" s="103">
        <v>0.5</v>
      </c>
      <c r="AE310" s="45"/>
      <c r="AF310" s="45"/>
      <c r="AG310" s="45">
        <v>0.25</v>
      </c>
      <c r="AH310" s="204">
        <f t="shared" si="253"/>
        <v>0.5</v>
      </c>
      <c r="AI310" s="45"/>
      <c r="AJ310" s="45"/>
      <c r="AK310" s="45"/>
      <c r="AL310" s="45">
        <v>1</v>
      </c>
      <c r="AM310" s="45" t="s">
        <v>430</v>
      </c>
      <c r="AN310" s="45"/>
      <c r="AO310" s="45"/>
      <c r="AP310" s="54">
        <f t="shared" si="272"/>
        <v>635.19999999999993</v>
      </c>
      <c r="AQ310" s="81">
        <v>318.60000000000002</v>
      </c>
      <c r="AR310" s="81">
        <v>55.9</v>
      </c>
      <c r="AS310" s="81">
        <v>113.2</v>
      </c>
      <c r="AT310" s="46">
        <f t="shared" si="273"/>
        <v>133.6</v>
      </c>
      <c r="AU310" s="46"/>
      <c r="AV310" s="46">
        <v>133.6</v>
      </c>
      <c r="AW310" s="46"/>
      <c r="AX310" s="46"/>
      <c r="AY310" s="46"/>
      <c r="AZ310" s="46">
        <f t="shared" si="274"/>
        <v>13.9</v>
      </c>
      <c r="BA310" s="46">
        <v>12.9</v>
      </c>
      <c r="BB310" s="46">
        <v>1</v>
      </c>
      <c r="BC310" s="46"/>
      <c r="BD310" s="41"/>
      <c r="BF310" s="11">
        <f t="shared" si="267"/>
        <v>635.19999999999993</v>
      </c>
      <c r="BG310" s="11">
        <f t="shared" si="268"/>
        <v>487.7</v>
      </c>
      <c r="BH310" s="11">
        <f t="shared" si="269"/>
        <v>687.73594065281884</v>
      </c>
      <c r="BI310" s="11">
        <f t="shared" si="270"/>
        <v>542.4016711019292</v>
      </c>
      <c r="BJ310" s="236">
        <f t="shared" si="254"/>
        <v>1.0827077151335311</v>
      </c>
      <c r="BK310" s="236">
        <f t="shared" si="255"/>
        <v>1.1121625407052065</v>
      </c>
      <c r="BL310" s="225">
        <f>$BL$9*$BL$406</f>
        <v>587950</v>
      </c>
      <c r="BM310" s="221"/>
      <c r="BN310" s="221"/>
      <c r="BO310" s="221">
        <f t="shared" si="256"/>
        <v>587950</v>
      </c>
      <c r="BP310" s="221">
        <f t="shared" si="271"/>
        <v>687735.94065281888</v>
      </c>
      <c r="BQ310" s="232">
        <f t="shared" si="257"/>
        <v>-99785.940652818885</v>
      </c>
    </row>
    <row r="311" spans="1:69" ht="46.8">
      <c r="A311" s="704"/>
      <c r="B311" s="15" t="s">
        <v>273</v>
      </c>
      <c r="C311" s="77" t="s">
        <v>783</v>
      </c>
      <c r="D311" s="207">
        <v>233</v>
      </c>
      <c r="E311" s="15" t="s">
        <v>15</v>
      </c>
      <c r="F311" s="124">
        <v>1</v>
      </c>
      <c r="G311" s="124"/>
      <c r="H311" s="124"/>
      <c r="I311" s="156">
        <v>0.5</v>
      </c>
      <c r="J311" s="124"/>
      <c r="K311" s="124"/>
      <c r="L311" s="124"/>
      <c r="M311" s="124"/>
      <c r="N311" s="124"/>
      <c r="O311" s="124"/>
      <c r="P311" s="124"/>
      <c r="Q311" s="124"/>
      <c r="R311" s="198">
        <f t="shared" si="275"/>
        <v>1</v>
      </c>
      <c r="S311" s="198">
        <f t="shared" si="276"/>
        <v>0</v>
      </c>
      <c r="T311" s="198">
        <f t="shared" si="277"/>
        <v>0</v>
      </c>
      <c r="U311" s="198">
        <f t="shared" si="278"/>
        <v>0.5</v>
      </c>
      <c r="V311" s="198">
        <f t="shared" si="279"/>
        <v>1.5</v>
      </c>
      <c r="W311" s="45">
        <v>1</v>
      </c>
      <c r="X311" s="45"/>
      <c r="Y311" s="45"/>
      <c r="Z311" s="80">
        <v>0.25</v>
      </c>
      <c r="AA311" s="80"/>
      <c r="AB311" s="80"/>
      <c r="AC311" s="49">
        <f t="shared" si="252"/>
        <v>0</v>
      </c>
      <c r="AD311" s="103">
        <v>1</v>
      </c>
      <c r="AE311" s="45"/>
      <c r="AF311" s="45"/>
      <c r="AG311" s="45">
        <v>0.25</v>
      </c>
      <c r="AH311" s="218">
        <f t="shared" si="253"/>
        <v>0</v>
      </c>
      <c r="AI311" s="45">
        <v>1</v>
      </c>
      <c r="AJ311" s="45"/>
      <c r="AK311" s="45"/>
      <c r="AL311" s="45">
        <v>1</v>
      </c>
      <c r="AM311" s="45" t="s">
        <v>429</v>
      </c>
      <c r="AN311" s="45"/>
      <c r="AO311" s="45"/>
      <c r="AP311" s="54">
        <f t="shared" si="272"/>
        <v>786.8</v>
      </c>
      <c r="AQ311" s="81">
        <v>438.9</v>
      </c>
      <c r="AR311" s="81">
        <v>53.2</v>
      </c>
      <c r="AS311" s="81">
        <v>148.80000000000001</v>
      </c>
      <c r="AT311" s="46">
        <f t="shared" si="273"/>
        <v>132.19999999999999</v>
      </c>
      <c r="AU311" s="46"/>
      <c r="AV311" s="46">
        <v>132.19999999999999</v>
      </c>
      <c r="AW311" s="46"/>
      <c r="AX311" s="46"/>
      <c r="AY311" s="46"/>
      <c r="AZ311" s="46">
        <f t="shared" si="274"/>
        <v>13.7</v>
      </c>
      <c r="BA311" s="46">
        <v>12.7</v>
      </c>
      <c r="BB311" s="46">
        <v>1</v>
      </c>
      <c r="BC311" s="46"/>
      <c r="BD311" s="41"/>
      <c r="BF311" s="11">
        <f t="shared" si="267"/>
        <v>786.8</v>
      </c>
      <c r="BG311" s="11">
        <f t="shared" si="268"/>
        <v>640.9</v>
      </c>
      <c r="BH311" s="11">
        <f t="shared" si="269"/>
        <v>851.87443026706228</v>
      </c>
      <c r="BI311" s="11">
        <f t="shared" si="270"/>
        <v>712.78497233796691</v>
      </c>
      <c r="BJ311" s="236">
        <f t="shared" si="254"/>
        <v>1.0827077151335311</v>
      </c>
      <c r="BK311" s="236">
        <f t="shared" si="255"/>
        <v>1.1121625407052067</v>
      </c>
      <c r="BL311" s="220">
        <f>$BL$9*$BL$407</f>
        <v>705540</v>
      </c>
      <c r="BM311" s="221"/>
      <c r="BN311" s="221"/>
      <c r="BO311" s="221">
        <f t="shared" si="256"/>
        <v>705540</v>
      </c>
      <c r="BP311" s="221">
        <f t="shared" si="271"/>
        <v>851874.43026706227</v>
      </c>
      <c r="BQ311" s="232">
        <f t="shared" si="257"/>
        <v>-146334.43026706227</v>
      </c>
    </row>
    <row r="312" spans="1:69">
      <c r="A312" s="704"/>
      <c r="B312" s="15" t="s">
        <v>274</v>
      </c>
      <c r="C312" s="77" t="s">
        <v>784</v>
      </c>
      <c r="D312" s="107">
        <v>421</v>
      </c>
      <c r="E312" s="15" t="s">
        <v>15</v>
      </c>
      <c r="F312" s="124">
        <v>1</v>
      </c>
      <c r="G312" s="124"/>
      <c r="H312" s="124"/>
      <c r="I312" s="156">
        <v>0.5</v>
      </c>
      <c r="J312" s="124"/>
      <c r="K312" s="124"/>
      <c r="L312" s="124"/>
      <c r="M312" s="124"/>
      <c r="N312" s="124"/>
      <c r="O312" s="124"/>
      <c r="P312" s="124"/>
      <c r="Q312" s="124"/>
      <c r="R312" s="198">
        <f t="shared" si="275"/>
        <v>1</v>
      </c>
      <c r="S312" s="198">
        <f t="shared" si="276"/>
        <v>0</v>
      </c>
      <c r="T312" s="198">
        <f t="shared" si="277"/>
        <v>0</v>
      </c>
      <c r="U312" s="198">
        <f t="shared" si="278"/>
        <v>0.5</v>
      </c>
      <c r="V312" s="198">
        <f t="shared" si="279"/>
        <v>1.5</v>
      </c>
      <c r="W312" s="45">
        <v>1</v>
      </c>
      <c r="X312" s="45"/>
      <c r="Y312" s="45"/>
      <c r="Z312" s="80">
        <v>0.25</v>
      </c>
      <c r="AA312" s="80">
        <v>0.25</v>
      </c>
      <c r="AB312" s="80"/>
      <c r="AC312" s="49">
        <f t="shared" si="252"/>
        <v>0</v>
      </c>
      <c r="AD312" s="103">
        <v>1</v>
      </c>
      <c r="AE312" s="45"/>
      <c r="AF312" s="45"/>
      <c r="AG312" s="45">
        <v>0.25</v>
      </c>
      <c r="AH312" s="218">
        <f t="shared" si="253"/>
        <v>0</v>
      </c>
      <c r="AI312" s="45">
        <v>1</v>
      </c>
      <c r="AJ312" s="45"/>
      <c r="AK312" s="45"/>
      <c r="AL312" s="45"/>
      <c r="AM312" s="45" t="s">
        <v>429</v>
      </c>
      <c r="AN312" s="45"/>
      <c r="AO312" s="45"/>
      <c r="AP312" s="54">
        <f t="shared" si="272"/>
        <v>607.49999999999989</v>
      </c>
      <c r="AQ312" s="81">
        <v>409.3</v>
      </c>
      <c r="AR312" s="81">
        <v>29.6</v>
      </c>
      <c r="AS312" s="81">
        <v>132.69999999999999</v>
      </c>
      <c r="AT312" s="46">
        <f t="shared" si="273"/>
        <v>19.3</v>
      </c>
      <c r="AU312" s="46"/>
      <c r="AV312" s="46">
        <v>19.3</v>
      </c>
      <c r="AW312" s="46"/>
      <c r="AX312" s="46"/>
      <c r="AY312" s="46">
        <v>3.3</v>
      </c>
      <c r="AZ312" s="46">
        <f t="shared" si="274"/>
        <v>13.3</v>
      </c>
      <c r="BA312" s="46">
        <v>12.3</v>
      </c>
      <c r="BB312" s="46">
        <v>1</v>
      </c>
      <c r="BC312" s="46"/>
      <c r="BD312" s="41"/>
      <c r="BF312" s="11">
        <f t="shared" si="267"/>
        <v>607.49999999999989</v>
      </c>
      <c r="BG312" s="11">
        <f t="shared" si="268"/>
        <v>571.6</v>
      </c>
      <c r="BH312" s="11">
        <f t="shared" si="269"/>
        <v>657.74493694362013</v>
      </c>
      <c r="BI312" s="11">
        <f t="shared" si="270"/>
        <v>635.71210826709603</v>
      </c>
      <c r="BJ312" s="236">
        <f t="shared" si="254"/>
        <v>1.0827077151335314</v>
      </c>
      <c r="BK312" s="236">
        <f t="shared" si="255"/>
        <v>1.1121625407052065</v>
      </c>
      <c r="BL312" s="220">
        <f>$BL$9*$BL$407</f>
        <v>705540</v>
      </c>
      <c r="BM312" s="221"/>
      <c r="BN312" s="221"/>
      <c r="BO312" s="221">
        <f t="shared" si="256"/>
        <v>705540</v>
      </c>
      <c r="BP312" s="221">
        <f t="shared" si="271"/>
        <v>657744.93694362009</v>
      </c>
      <c r="BQ312" s="232">
        <f t="shared" si="257"/>
        <v>47795.063056379906</v>
      </c>
    </row>
    <row r="313" spans="1:69" ht="46.8">
      <c r="A313" s="704"/>
      <c r="B313" s="15" t="s">
        <v>252</v>
      </c>
      <c r="C313" s="77" t="s">
        <v>785</v>
      </c>
      <c r="D313" s="207">
        <v>218</v>
      </c>
      <c r="E313" s="15" t="s">
        <v>15</v>
      </c>
      <c r="F313" s="124">
        <v>1</v>
      </c>
      <c r="G313" s="124"/>
      <c r="H313" s="124"/>
      <c r="I313" s="156">
        <v>0.5</v>
      </c>
      <c r="J313" s="124"/>
      <c r="K313" s="124"/>
      <c r="L313" s="124"/>
      <c r="M313" s="124"/>
      <c r="N313" s="124"/>
      <c r="O313" s="124"/>
      <c r="P313" s="124"/>
      <c r="Q313" s="124"/>
      <c r="R313" s="198">
        <f t="shared" si="275"/>
        <v>1</v>
      </c>
      <c r="S313" s="198">
        <f t="shared" si="276"/>
        <v>0</v>
      </c>
      <c r="T313" s="198">
        <f t="shared" si="277"/>
        <v>0</v>
      </c>
      <c r="U313" s="198">
        <f t="shared" si="278"/>
        <v>0.5</v>
      </c>
      <c r="V313" s="198">
        <f t="shared" si="279"/>
        <v>1.5</v>
      </c>
      <c r="W313" s="45">
        <v>1</v>
      </c>
      <c r="X313" s="45"/>
      <c r="Y313" s="45"/>
      <c r="Z313" s="80">
        <v>0.25</v>
      </c>
      <c r="AA313" s="80">
        <v>0.25</v>
      </c>
      <c r="AB313" s="80"/>
      <c r="AC313" s="49">
        <f t="shared" si="252"/>
        <v>0</v>
      </c>
      <c r="AD313" s="103">
        <v>0.5</v>
      </c>
      <c r="AE313" s="45"/>
      <c r="AF313" s="45"/>
      <c r="AG313" s="45">
        <v>0.25</v>
      </c>
      <c r="AH313" s="204">
        <f t="shared" si="253"/>
        <v>0.5</v>
      </c>
      <c r="AI313" s="45"/>
      <c r="AJ313" s="45"/>
      <c r="AK313" s="45"/>
      <c r="AL313" s="45"/>
      <c r="AM313" s="45" t="s">
        <v>430</v>
      </c>
      <c r="AN313" s="45"/>
      <c r="AO313" s="45"/>
      <c r="AP313" s="54">
        <f t="shared" si="272"/>
        <v>492.79999999999995</v>
      </c>
      <c r="AQ313" s="81">
        <v>328.6</v>
      </c>
      <c r="AR313" s="81">
        <v>24.9</v>
      </c>
      <c r="AS313" s="81">
        <v>106.9</v>
      </c>
      <c r="AT313" s="46">
        <f t="shared" si="273"/>
        <v>18.399999999999999</v>
      </c>
      <c r="AU313" s="46"/>
      <c r="AV313" s="46">
        <v>18.399999999999999</v>
      </c>
      <c r="AW313" s="46"/>
      <c r="AX313" s="46"/>
      <c r="AY313" s="46"/>
      <c r="AZ313" s="46">
        <f t="shared" si="274"/>
        <v>14</v>
      </c>
      <c r="BA313" s="46">
        <v>12.8</v>
      </c>
      <c r="BB313" s="46">
        <v>1.2</v>
      </c>
      <c r="BC313" s="46"/>
      <c r="BD313" s="41"/>
      <c r="BF313" s="11">
        <f t="shared" si="267"/>
        <v>492.79999999999995</v>
      </c>
      <c r="BG313" s="11">
        <f t="shared" si="268"/>
        <v>460.4</v>
      </c>
      <c r="BH313" s="11">
        <f t="shared" si="269"/>
        <v>533.55836201780414</v>
      </c>
      <c r="BI313" s="11">
        <f t="shared" si="270"/>
        <v>512.03963374067712</v>
      </c>
      <c r="BJ313" s="236">
        <f t="shared" si="254"/>
        <v>1.0827077151335311</v>
      </c>
      <c r="BK313" s="236">
        <f t="shared" si="255"/>
        <v>1.1121625407052067</v>
      </c>
      <c r="BL313" s="225">
        <f>$BL$9*$BL$406</f>
        <v>587950</v>
      </c>
      <c r="BM313" s="221"/>
      <c r="BN313" s="221"/>
      <c r="BO313" s="221">
        <f t="shared" si="256"/>
        <v>587950</v>
      </c>
      <c r="BP313" s="221">
        <f t="shared" si="271"/>
        <v>533558.36201780417</v>
      </c>
      <c r="BQ313" s="232">
        <f t="shared" si="257"/>
        <v>54391.637982195825</v>
      </c>
    </row>
    <row r="314" spans="1:69" ht="31.2">
      <c r="A314" s="704"/>
      <c r="B314" s="15" t="s">
        <v>275</v>
      </c>
      <c r="C314" s="77" t="s">
        <v>786</v>
      </c>
      <c r="D314" s="107">
        <v>377</v>
      </c>
      <c r="E314" s="15" t="s">
        <v>18</v>
      </c>
      <c r="F314" s="124">
        <v>1</v>
      </c>
      <c r="G314" s="124"/>
      <c r="H314" s="124"/>
      <c r="I314" s="156">
        <v>0.5</v>
      </c>
      <c r="J314" s="124"/>
      <c r="K314" s="124"/>
      <c r="L314" s="124"/>
      <c r="M314" s="124"/>
      <c r="N314" s="124"/>
      <c r="O314" s="124"/>
      <c r="P314" s="124"/>
      <c r="Q314" s="124"/>
      <c r="R314" s="198">
        <f t="shared" si="275"/>
        <v>1</v>
      </c>
      <c r="S314" s="198">
        <f t="shared" si="276"/>
        <v>0</v>
      </c>
      <c r="T314" s="198">
        <f t="shared" si="277"/>
        <v>0</v>
      </c>
      <c r="U314" s="198">
        <f t="shared" si="278"/>
        <v>0.5</v>
      </c>
      <c r="V314" s="198">
        <f t="shared" si="279"/>
        <v>1.5</v>
      </c>
      <c r="W314" s="45"/>
      <c r="X314" s="45">
        <v>1</v>
      </c>
      <c r="Y314" s="45"/>
      <c r="Z314" s="80">
        <v>0.25</v>
      </c>
      <c r="AA314" s="80">
        <v>0.25</v>
      </c>
      <c r="AB314" s="80"/>
      <c r="AC314" s="49">
        <f t="shared" si="252"/>
        <v>0</v>
      </c>
      <c r="AD314" s="216"/>
      <c r="AE314" s="45">
        <v>1</v>
      </c>
      <c r="AF314" s="45"/>
      <c r="AG314" s="45">
        <v>0.25</v>
      </c>
      <c r="AH314" s="129">
        <f t="shared" si="253"/>
        <v>0</v>
      </c>
      <c r="AI314" s="45"/>
      <c r="AJ314" s="45">
        <v>1</v>
      </c>
      <c r="AK314" s="45"/>
      <c r="AL314" s="45"/>
      <c r="AM314" s="45"/>
      <c r="AN314" s="45" t="s">
        <v>429</v>
      </c>
      <c r="AO314" s="45"/>
      <c r="AP314" s="54">
        <f t="shared" si="272"/>
        <v>702.69999999999993</v>
      </c>
      <c r="AQ314" s="81">
        <v>381.7</v>
      </c>
      <c r="AR314" s="81">
        <v>27.1</v>
      </c>
      <c r="AS314" s="81">
        <v>123.6</v>
      </c>
      <c r="AT314" s="46">
        <f t="shared" si="273"/>
        <v>31.9</v>
      </c>
      <c r="AU314" s="46"/>
      <c r="AV314" s="46">
        <v>18.899999999999999</v>
      </c>
      <c r="AW314" s="46"/>
      <c r="AX314" s="46">
        <v>13</v>
      </c>
      <c r="AY314" s="46">
        <v>123.9</v>
      </c>
      <c r="AZ314" s="46">
        <f t="shared" si="274"/>
        <v>14.5</v>
      </c>
      <c r="BA314" s="46">
        <v>13</v>
      </c>
      <c r="BB314" s="46">
        <v>1.5</v>
      </c>
      <c r="BC314" s="46"/>
      <c r="BD314" s="41"/>
      <c r="BF314" s="11">
        <f t="shared" si="267"/>
        <v>702.69999999999993</v>
      </c>
      <c r="BG314" s="11">
        <f t="shared" si="268"/>
        <v>532.4</v>
      </c>
      <c r="BH314" s="11">
        <f t="shared" si="269"/>
        <v>760.81871142433226</v>
      </c>
      <c r="BI314" s="11">
        <f t="shared" si="270"/>
        <v>592.11533667145193</v>
      </c>
      <c r="BJ314" s="236">
        <f t="shared" si="254"/>
        <v>1.0827077151335311</v>
      </c>
      <c r="BK314" s="236">
        <f t="shared" si="255"/>
        <v>1.1121625407052065</v>
      </c>
      <c r="BL314" s="222">
        <f>$BL$9*$BL$405</f>
        <v>470360</v>
      </c>
      <c r="BM314" s="221"/>
      <c r="BN314" s="221"/>
      <c r="BO314" s="221">
        <f t="shared" si="256"/>
        <v>470360</v>
      </c>
      <c r="BP314" s="221">
        <f t="shared" si="271"/>
        <v>760818.71142433223</v>
      </c>
      <c r="BQ314" s="232">
        <f t="shared" si="257"/>
        <v>-290458.71142433223</v>
      </c>
    </row>
    <row r="315" spans="1:69" ht="31.2">
      <c r="A315" s="704"/>
      <c r="B315" s="15" t="s">
        <v>138</v>
      </c>
      <c r="C315" s="77" t="s">
        <v>787</v>
      </c>
      <c r="D315" s="207">
        <v>244</v>
      </c>
      <c r="E315" s="15" t="s">
        <v>15</v>
      </c>
      <c r="F315" s="124">
        <v>1</v>
      </c>
      <c r="G315" s="124"/>
      <c r="H315" s="124"/>
      <c r="I315" s="156">
        <v>0.5</v>
      </c>
      <c r="J315" s="124"/>
      <c r="K315" s="124"/>
      <c r="L315" s="124"/>
      <c r="M315" s="124"/>
      <c r="N315" s="124"/>
      <c r="O315" s="124"/>
      <c r="P315" s="124"/>
      <c r="Q315" s="124"/>
      <c r="R315" s="198">
        <f t="shared" si="275"/>
        <v>1</v>
      </c>
      <c r="S315" s="198">
        <f t="shared" si="276"/>
        <v>0</v>
      </c>
      <c r="T315" s="198">
        <f t="shared" si="277"/>
        <v>0</v>
      </c>
      <c r="U315" s="198">
        <f t="shared" si="278"/>
        <v>0.5</v>
      </c>
      <c r="V315" s="198">
        <f t="shared" si="279"/>
        <v>1.5</v>
      </c>
      <c r="W315" s="45">
        <v>1</v>
      </c>
      <c r="X315" s="45"/>
      <c r="Y315" s="45"/>
      <c r="Z315" s="80">
        <v>0.25</v>
      </c>
      <c r="AA315" s="80"/>
      <c r="AB315" s="80"/>
      <c r="AC315" s="49">
        <f t="shared" si="252"/>
        <v>0</v>
      </c>
      <c r="AD315" s="103">
        <v>1</v>
      </c>
      <c r="AE315" s="45"/>
      <c r="AF315" s="45"/>
      <c r="AG315" s="45">
        <v>0.25</v>
      </c>
      <c r="AH315" s="218">
        <f t="shared" si="253"/>
        <v>0</v>
      </c>
      <c r="AI315" s="45">
        <v>1</v>
      </c>
      <c r="AJ315" s="45"/>
      <c r="AK315" s="45"/>
      <c r="AL315" s="45"/>
      <c r="AM315" s="45" t="s">
        <v>429</v>
      </c>
      <c r="AN315" s="45"/>
      <c r="AO315" s="45"/>
      <c r="AP315" s="54">
        <f t="shared" si="272"/>
        <v>649.70000000000005</v>
      </c>
      <c r="AQ315" s="81">
        <v>358.1</v>
      </c>
      <c r="AR315" s="81">
        <v>28.1</v>
      </c>
      <c r="AS315" s="81">
        <v>116.8</v>
      </c>
      <c r="AT315" s="46">
        <f t="shared" si="273"/>
        <v>132.1</v>
      </c>
      <c r="AU315" s="46"/>
      <c r="AV315" s="46">
        <v>132.1</v>
      </c>
      <c r="AW315" s="46"/>
      <c r="AX315" s="46"/>
      <c r="AY315" s="46"/>
      <c r="AZ315" s="46">
        <f t="shared" si="274"/>
        <v>14.6</v>
      </c>
      <c r="BA315" s="46">
        <v>13.6</v>
      </c>
      <c r="BB315" s="46">
        <v>1</v>
      </c>
      <c r="BC315" s="46"/>
      <c r="BD315" s="41"/>
      <c r="BF315" s="11">
        <f t="shared" si="267"/>
        <v>649.70000000000005</v>
      </c>
      <c r="BG315" s="11">
        <f t="shared" si="268"/>
        <v>503.00000000000006</v>
      </c>
      <c r="BH315" s="11">
        <f t="shared" si="269"/>
        <v>703.43520252225517</v>
      </c>
      <c r="BI315" s="11">
        <f t="shared" si="270"/>
        <v>559.41775797471894</v>
      </c>
      <c r="BJ315" s="236">
        <f t="shared" si="254"/>
        <v>1.0827077151335311</v>
      </c>
      <c r="BK315" s="236">
        <f t="shared" si="255"/>
        <v>1.1121625407052065</v>
      </c>
      <c r="BL315" s="220">
        <f>$BL$9*$BL$407</f>
        <v>705540</v>
      </c>
      <c r="BM315" s="221"/>
      <c r="BN315" s="221"/>
      <c r="BO315" s="221">
        <f t="shared" si="256"/>
        <v>705540</v>
      </c>
      <c r="BP315" s="221">
        <f t="shared" si="271"/>
        <v>703435.20252225513</v>
      </c>
      <c r="BQ315" s="232">
        <f t="shared" si="257"/>
        <v>2104.797477744869</v>
      </c>
    </row>
    <row r="316" spans="1:69" ht="62.4">
      <c r="A316" s="704"/>
      <c r="B316" s="15" t="s">
        <v>276</v>
      </c>
      <c r="C316" s="77" t="s">
        <v>788</v>
      </c>
      <c r="D316" s="107">
        <v>335</v>
      </c>
      <c r="E316" s="15" t="s">
        <v>15</v>
      </c>
      <c r="F316" s="124">
        <v>1</v>
      </c>
      <c r="G316" s="124"/>
      <c r="H316" s="124"/>
      <c r="I316" s="156">
        <v>0.5</v>
      </c>
      <c r="J316" s="124"/>
      <c r="K316" s="124"/>
      <c r="L316" s="124"/>
      <c r="M316" s="124"/>
      <c r="N316" s="124"/>
      <c r="O316" s="124"/>
      <c r="P316" s="124"/>
      <c r="Q316" s="124"/>
      <c r="R316" s="198">
        <f t="shared" si="275"/>
        <v>1</v>
      </c>
      <c r="S316" s="198">
        <f t="shared" si="276"/>
        <v>0</v>
      </c>
      <c r="T316" s="198">
        <f t="shared" si="277"/>
        <v>0</v>
      </c>
      <c r="U316" s="198">
        <f t="shared" si="278"/>
        <v>0.5</v>
      </c>
      <c r="V316" s="198">
        <f t="shared" si="279"/>
        <v>1.5</v>
      </c>
      <c r="W316" s="45">
        <v>1</v>
      </c>
      <c r="X316" s="45"/>
      <c r="Y316" s="45"/>
      <c r="Z316" s="80">
        <v>0.25</v>
      </c>
      <c r="AA316" s="80">
        <v>0.25</v>
      </c>
      <c r="AB316" s="80"/>
      <c r="AC316" s="49">
        <f t="shared" si="252"/>
        <v>0</v>
      </c>
      <c r="AD316" s="103">
        <v>1</v>
      </c>
      <c r="AE316" s="45"/>
      <c r="AF316" s="45"/>
      <c r="AG316" s="45">
        <v>0.25</v>
      </c>
      <c r="AH316" s="218">
        <f t="shared" si="253"/>
        <v>0</v>
      </c>
      <c r="AI316" s="45">
        <v>1</v>
      </c>
      <c r="AJ316" s="45"/>
      <c r="AK316" s="45"/>
      <c r="AL316" s="45"/>
      <c r="AM316" s="45" t="s">
        <v>429</v>
      </c>
      <c r="AN316" s="45"/>
      <c r="AO316" s="45"/>
      <c r="AP316" s="54">
        <f t="shared" si="272"/>
        <v>543.5</v>
      </c>
      <c r="AQ316" s="81">
        <v>342.6</v>
      </c>
      <c r="AR316" s="81">
        <v>26.2</v>
      </c>
      <c r="AS316" s="81">
        <v>111.5</v>
      </c>
      <c r="AT316" s="46">
        <f t="shared" si="273"/>
        <v>28.8</v>
      </c>
      <c r="AU316" s="46"/>
      <c r="AV316" s="46">
        <v>19.3</v>
      </c>
      <c r="AW316" s="46"/>
      <c r="AX316" s="46">
        <v>9.5</v>
      </c>
      <c r="AY316" s="46">
        <v>19.5</v>
      </c>
      <c r="AZ316" s="46">
        <f t="shared" si="274"/>
        <v>14.9</v>
      </c>
      <c r="BA316" s="46">
        <v>13.9</v>
      </c>
      <c r="BB316" s="46">
        <v>1</v>
      </c>
      <c r="BC316" s="46"/>
      <c r="BD316" s="41"/>
      <c r="BF316" s="11">
        <f t="shared" si="267"/>
        <v>543.5</v>
      </c>
      <c r="BG316" s="11">
        <f t="shared" si="268"/>
        <v>480.3</v>
      </c>
      <c r="BH316" s="11">
        <f t="shared" si="269"/>
        <v>588.4516431750742</v>
      </c>
      <c r="BI316" s="11">
        <f t="shared" si="270"/>
        <v>534.17166830071073</v>
      </c>
      <c r="BJ316" s="236">
        <f t="shared" si="254"/>
        <v>1.0827077151335311</v>
      </c>
      <c r="BK316" s="236">
        <f t="shared" si="255"/>
        <v>1.1121625407052065</v>
      </c>
      <c r="BL316" s="220">
        <f>$BL$9*$BL$407</f>
        <v>705540</v>
      </c>
      <c r="BM316" s="221"/>
      <c r="BN316" s="221"/>
      <c r="BO316" s="221">
        <f t="shared" si="256"/>
        <v>705540</v>
      </c>
      <c r="BP316" s="221">
        <f t="shared" si="271"/>
        <v>588451.64317507425</v>
      </c>
      <c r="BQ316" s="232">
        <f t="shared" si="257"/>
        <v>117088.35682492575</v>
      </c>
    </row>
    <row r="317" spans="1:69" ht="46.8">
      <c r="A317" s="704"/>
      <c r="B317" s="15" t="s">
        <v>277</v>
      </c>
      <c r="C317" s="77" t="s">
        <v>789</v>
      </c>
      <c r="D317" s="107">
        <v>346</v>
      </c>
      <c r="E317" s="15" t="s">
        <v>15</v>
      </c>
      <c r="F317" s="124">
        <v>1</v>
      </c>
      <c r="G317" s="124"/>
      <c r="H317" s="124"/>
      <c r="I317" s="156">
        <v>0.5</v>
      </c>
      <c r="J317" s="124"/>
      <c r="K317" s="124"/>
      <c r="L317" s="124"/>
      <c r="M317" s="124"/>
      <c r="N317" s="124"/>
      <c r="O317" s="124"/>
      <c r="P317" s="124"/>
      <c r="Q317" s="124"/>
      <c r="R317" s="198">
        <f t="shared" si="275"/>
        <v>1</v>
      </c>
      <c r="S317" s="198">
        <f t="shared" si="276"/>
        <v>0</v>
      </c>
      <c r="T317" s="198">
        <f t="shared" si="277"/>
        <v>0</v>
      </c>
      <c r="U317" s="198">
        <f t="shared" si="278"/>
        <v>0.5</v>
      </c>
      <c r="V317" s="198">
        <f t="shared" si="279"/>
        <v>1.5</v>
      </c>
      <c r="W317" s="45">
        <v>1</v>
      </c>
      <c r="X317" s="45"/>
      <c r="Y317" s="45"/>
      <c r="Z317" s="80">
        <v>0.25</v>
      </c>
      <c r="AA317" s="80">
        <v>0.25</v>
      </c>
      <c r="AB317" s="80"/>
      <c r="AC317" s="49">
        <f t="shared" si="252"/>
        <v>0</v>
      </c>
      <c r="AD317" s="103">
        <v>0.5</v>
      </c>
      <c r="AE317" s="45"/>
      <c r="AF317" s="45"/>
      <c r="AG317" s="45">
        <v>0.25</v>
      </c>
      <c r="AH317" s="204">
        <f t="shared" si="253"/>
        <v>0.5</v>
      </c>
      <c r="AI317" s="45"/>
      <c r="AJ317" s="45"/>
      <c r="AK317" s="45"/>
      <c r="AL317" s="45">
        <v>1</v>
      </c>
      <c r="AM317" s="45" t="s">
        <v>430</v>
      </c>
      <c r="AN317" s="45"/>
      <c r="AO317" s="45"/>
      <c r="AP317" s="54">
        <f t="shared" si="272"/>
        <v>353.29999999999995</v>
      </c>
      <c r="AQ317" s="81">
        <v>178.2</v>
      </c>
      <c r="AR317" s="81">
        <v>59.2</v>
      </c>
      <c r="AS317" s="81">
        <v>71.8</v>
      </c>
      <c r="AT317" s="46">
        <f t="shared" si="273"/>
        <v>29.900000000000002</v>
      </c>
      <c r="AU317" s="46"/>
      <c r="AV317" s="46">
        <v>18.100000000000001</v>
      </c>
      <c r="AW317" s="46"/>
      <c r="AX317" s="46">
        <v>11.8</v>
      </c>
      <c r="AY317" s="46"/>
      <c r="AZ317" s="46">
        <f t="shared" si="274"/>
        <v>14.2</v>
      </c>
      <c r="BA317" s="46">
        <v>13.2</v>
      </c>
      <c r="BB317" s="46">
        <v>1</v>
      </c>
      <c r="BC317" s="46"/>
      <c r="BD317" s="41"/>
      <c r="BF317" s="11">
        <f t="shared" si="267"/>
        <v>353.29999999999995</v>
      </c>
      <c r="BG317" s="11">
        <f t="shared" si="268"/>
        <v>309.2</v>
      </c>
      <c r="BH317" s="11">
        <f t="shared" si="269"/>
        <v>382.52063575667648</v>
      </c>
      <c r="BI317" s="11">
        <f t="shared" si="270"/>
        <v>343.88065758604989</v>
      </c>
      <c r="BJ317" s="236">
        <f t="shared" si="254"/>
        <v>1.0827077151335311</v>
      </c>
      <c r="BK317" s="236">
        <f t="shared" si="255"/>
        <v>1.1121625407052067</v>
      </c>
      <c r="BL317" s="225">
        <f>$BL$9*$BL$406</f>
        <v>587950</v>
      </c>
      <c r="BM317" s="221"/>
      <c r="BN317" s="221"/>
      <c r="BO317" s="221">
        <f t="shared" si="256"/>
        <v>587950</v>
      </c>
      <c r="BP317" s="221">
        <f t="shared" si="271"/>
        <v>382520.63575667649</v>
      </c>
      <c r="BQ317" s="232">
        <f t="shared" si="257"/>
        <v>205429.36424332351</v>
      </c>
    </row>
    <row r="318" spans="1:69" ht="31.2">
      <c r="A318" s="704"/>
      <c r="B318" s="15" t="s">
        <v>278</v>
      </c>
      <c r="C318" s="77" t="s">
        <v>790</v>
      </c>
      <c r="D318" s="207">
        <v>158</v>
      </c>
      <c r="E318" s="15" t="s">
        <v>15</v>
      </c>
      <c r="F318" s="124">
        <v>1</v>
      </c>
      <c r="G318" s="124"/>
      <c r="H318" s="124"/>
      <c r="I318" s="156">
        <v>0.5</v>
      </c>
      <c r="J318" s="124"/>
      <c r="K318" s="124"/>
      <c r="L318" s="124"/>
      <c r="M318" s="124"/>
      <c r="N318" s="124"/>
      <c r="O318" s="124"/>
      <c r="P318" s="124"/>
      <c r="Q318" s="124"/>
      <c r="R318" s="198">
        <f t="shared" si="275"/>
        <v>1</v>
      </c>
      <c r="S318" s="198">
        <f t="shared" si="276"/>
        <v>0</v>
      </c>
      <c r="T318" s="198">
        <f t="shared" si="277"/>
        <v>0</v>
      </c>
      <c r="U318" s="198">
        <f t="shared" si="278"/>
        <v>0.5</v>
      </c>
      <c r="V318" s="198">
        <f t="shared" si="279"/>
        <v>1.5</v>
      </c>
      <c r="W318" s="45">
        <v>1</v>
      </c>
      <c r="X318" s="45"/>
      <c r="Y318" s="45"/>
      <c r="Z318" s="80">
        <v>0.25</v>
      </c>
      <c r="AA318" s="80">
        <v>0.25</v>
      </c>
      <c r="AB318" s="80"/>
      <c r="AC318" s="49">
        <f t="shared" si="252"/>
        <v>0</v>
      </c>
      <c r="AD318" s="103">
        <v>1</v>
      </c>
      <c r="AE318" s="45"/>
      <c r="AF318" s="45"/>
      <c r="AG318" s="45">
        <v>0.25</v>
      </c>
      <c r="AH318" s="218">
        <f t="shared" si="253"/>
        <v>0</v>
      </c>
      <c r="AI318" s="45">
        <v>1</v>
      </c>
      <c r="AJ318" s="45"/>
      <c r="AK318" s="45"/>
      <c r="AL318" s="45"/>
      <c r="AM318" s="45" t="s">
        <v>429</v>
      </c>
      <c r="AN318" s="45"/>
      <c r="AO318" s="45"/>
      <c r="AP318" s="54">
        <f t="shared" si="272"/>
        <v>549.69999999999993</v>
      </c>
      <c r="AQ318" s="81">
        <v>369.8</v>
      </c>
      <c r="AR318" s="81">
        <v>26.4</v>
      </c>
      <c r="AS318" s="81">
        <v>119.8</v>
      </c>
      <c r="AT318" s="46">
        <f t="shared" si="273"/>
        <v>19.3</v>
      </c>
      <c r="AU318" s="46"/>
      <c r="AV318" s="46">
        <v>19.3</v>
      </c>
      <c r="AW318" s="46"/>
      <c r="AX318" s="46"/>
      <c r="AY318" s="46"/>
      <c r="AZ318" s="46">
        <f t="shared" si="274"/>
        <v>14.4</v>
      </c>
      <c r="BA318" s="46">
        <v>13.4</v>
      </c>
      <c r="BB318" s="46">
        <v>1</v>
      </c>
      <c r="BC318" s="46"/>
      <c r="BD318" s="41"/>
      <c r="BF318" s="11">
        <f t="shared" si="267"/>
        <v>549.69999999999993</v>
      </c>
      <c r="BG318" s="11">
        <f t="shared" si="268"/>
        <v>516</v>
      </c>
      <c r="BH318" s="11">
        <f t="shared" si="269"/>
        <v>595.16443100890194</v>
      </c>
      <c r="BI318" s="11">
        <f t="shared" si="270"/>
        <v>573.87587100388657</v>
      </c>
      <c r="BJ318" s="236">
        <f t="shared" si="254"/>
        <v>1.0827077151335311</v>
      </c>
      <c r="BK318" s="236">
        <f t="shared" si="255"/>
        <v>1.1121625407052065</v>
      </c>
      <c r="BL318" s="220">
        <f>$BL$9*$BL$407</f>
        <v>705540</v>
      </c>
      <c r="BM318" s="221"/>
      <c r="BN318" s="221"/>
      <c r="BO318" s="221">
        <f t="shared" si="256"/>
        <v>705540</v>
      </c>
      <c r="BP318" s="221">
        <f t="shared" si="271"/>
        <v>595164.43100890191</v>
      </c>
      <c r="BQ318" s="232">
        <f t="shared" si="257"/>
        <v>110375.56899109809</v>
      </c>
    </row>
    <row r="319" spans="1:69" ht="78">
      <c r="A319" s="704"/>
      <c r="B319" s="15" t="s">
        <v>279</v>
      </c>
      <c r="C319" s="77" t="s">
        <v>791</v>
      </c>
      <c r="D319" s="107">
        <v>315</v>
      </c>
      <c r="E319" s="15" t="s">
        <v>15</v>
      </c>
      <c r="F319" s="124">
        <v>1</v>
      </c>
      <c r="G319" s="124"/>
      <c r="H319" s="124"/>
      <c r="I319" s="156">
        <v>0.5</v>
      </c>
      <c r="J319" s="124"/>
      <c r="K319" s="124"/>
      <c r="L319" s="124"/>
      <c r="M319" s="124"/>
      <c r="N319" s="124"/>
      <c r="O319" s="124"/>
      <c r="P319" s="124"/>
      <c r="Q319" s="124"/>
      <c r="R319" s="198">
        <f t="shared" si="275"/>
        <v>1</v>
      </c>
      <c r="S319" s="198">
        <f t="shared" si="276"/>
        <v>0</v>
      </c>
      <c r="T319" s="198">
        <f t="shared" si="277"/>
        <v>0</v>
      </c>
      <c r="U319" s="198">
        <f t="shared" si="278"/>
        <v>0.5</v>
      </c>
      <c r="V319" s="198">
        <f t="shared" si="279"/>
        <v>1.5</v>
      </c>
      <c r="W319" s="45">
        <v>1</v>
      </c>
      <c r="X319" s="45"/>
      <c r="Y319" s="45"/>
      <c r="Z319" s="80">
        <v>0.25</v>
      </c>
      <c r="AA319" s="80">
        <v>0.25</v>
      </c>
      <c r="AB319" s="80"/>
      <c r="AC319" s="49">
        <f t="shared" si="252"/>
        <v>0</v>
      </c>
      <c r="AD319" s="103">
        <v>1</v>
      </c>
      <c r="AE319" s="45"/>
      <c r="AF319" s="45"/>
      <c r="AG319" s="45">
        <v>0.25</v>
      </c>
      <c r="AH319" s="218">
        <f t="shared" si="253"/>
        <v>0</v>
      </c>
      <c r="AI319" s="45">
        <v>1</v>
      </c>
      <c r="AJ319" s="45"/>
      <c r="AK319" s="45"/>
      <c r="AL319" s="45"/>
      <c r="AM319" s="45" t="s">
        <v>429</v>
      </c>
      <c r="AN319" s="45"/>
      <c r="AO319" s="45"/>
      <c r="AP319" s="54">
        <f t="shared" si="272"/>
        <v>673.80000000000007</v>
      </c>
      <c r="AQ319" s="81">
        <v>432.5</v>
      </c>
      <c r="AR319" s="81">
        <v>29.9</v>
      </c>
      <c r="AS319" s="81">
        <v>139.80000000000001</v>
      </c>
      <c r="AT319" s="46">
        <f t="shared" si="273"/>
        <v>40.1</v>
      </c>
      <c r="AU319" s="46"/>
      <c r="AV319" s="46">
        <v>21.6</v>
      </c>
      <c r="AW319" s="46"/>
      <c r="AX319" s="46">
        <v>18.5</v>
      </c>
      <c r="AY319" s="46">
        <v>17</v>
      </c>
      <c r="AZ319" s="46">
        <f t="shared" si="274"/>
        <v>14.5</v>
      </c>
      <c r="BA319" s="46">
        <v>13.5</v>
      </c>
      <c r="BB319" s="46">
        <v>1</v>
      </c>
      <c r="BC319" s="46"/>
      <c r="BD319" s="41"/>
      <c r="BF319" s="11">
        <f t="shared" si="267"/>
        <v>673.80000000000007</v>
      </c>
      <c r="BG319" s="11">
        <f t="shared" si="268"/>
        <v>602.20000000000005</v>
      </c>
      <c r="BH319" s="11">
        <f t="shared" si="269"/>
        <v>729.52845845697334</v>
      </c>
      <c r="BI319" s="11">
        <f t="shared" si="270"/>
        <v>669.7442820126754</v>
      </c>
      <c r="BJ319" s="236">
        <f t="shared" si="254"/>
        <v>1.0827077151335311</v>
      </c>
      <c r="BK319" s="236">
        <f t="shared" si="255"/>
        <v>1.1121625407052065</v>
      </c>
      <c r="BL319" s="220">
        <f>$BL$9*$BL$407</f>
        <v>705540</v>
      </c>
      <c r="BM319" s="221"/>
      <c r="BN319" s="221"/>
      <c r="BO319" s="221">
        <f t="shared" si="256"/>
        <v>705540</v>
      </c>
      <c r="BP319" s="221">
        <f t="shared" si="271"/>
        <v>729528.45845697331</v>
      </c>
      <c r="BQ319" s="232">
        <f t="shared" si="257"/>
        <v>-23988.458456973312</v>
      </c>
    </row>
    <row r="320" spans="1:69">
      <c r="A320" s="704"/>
      <c r="B320" s="15" t="s">
        <v>280</v>
      </c>
      <c r="C320" s="77" t="s">
        <v>792</v>
      </c>
      <c r="D320" s="207">
        <v>265</v>
      </c>
      <c r="E320" s="15" t="s">
        <v>15</v>
      </c>
      <c r="F320" s="124">
        <v>1</v>
      </c>
      <c r="G320" s="124"/>
      <c r="H320" s="124"/>
      <c r="I320" s="156">
        <v>0.5</v>
      </c>
      <c r="J320" s="124"/>
      <c r="K320" s="124"/>
      <c r="L320" s="124"/>
      <c r="M320" s="124"/>
      <c r="N320" s="124"/>
      <c r="O320" s="124"/>
      <c r="P320" s="124"/>
      <c r="Q320" s="124"/>
      <c r="R320" s="198">
        <f t="shared" si="275"/>
        <v>1</v>
      </c>
      <c r="S320" s="198">
        <f t="shared" si="276"/>
        <v>0</v>
      </c>
      <c r="T320" s="198">
        <f t="shared" si="277"/>
        <v>0</v>
      </c>
      <c r="U320" s="198">
        <f t="shared" si="278"/>
        <v>0.5</v>
      </c>
      <c r="V320" s="198">
        <f t="shared" si="279"/>
        <v>1.5</v>
      </c>
      <c r="W320" s="45">
        <v>1</v>
      </c>
      <c r="X320" s="45"/>
      <c r="Y320" s="45"/>
      <c r="Z320" s="80">
        <v>0.25</v>
      </c>
      <c r="AA320" s="80"/>
      <c r="AB320" s="80"/>
      <c r="AC320" s="49">
        <f t="shared" si="252"/>
        <v>0</v>
      </c>
      <c r="AD320" s="103">
        <v>1</v>
      </c>
      <c r="AE320" s="45"/>
      <c r="AF320" s="45"/>
      <c r="AG320" s="45">
        <v>0.25</v>
      </c>
      <c r="AH320" s="218">
        <f t="shared" si="253"/>
        <v>0</v>
      </c>
      <c r="AI320" s="45">
        <v>1</v>
      </c>
      <c r="AJ320" s="45"/>
      <c r="AK320" s="45"/>
      <c r="AL320" s="45">
        <v>1</v>
      </c>
      <c r="AM320" s="45" t="s">
        <v>429</v>
      </c>
      <c r="AN320" s="45"/>
      <c r="AO320" s="45"/>
      <c r="AP320" s="54">
        <f t="shared" si="272"/>
        <v>614.1</v>
      </c>
      <c r="AQ320" s="81">
        <v>302.3</v>
      </c>
      <c r="AR320" s="81">
        <v>58.7</v>
      </c>
      <c r="AS320" s="81">
        <v>109.2</v>
      </c>
      <c r="AT320" s="46">
        <f t="shared" si="273"/>
        <v>131.30000000000001</v>
      </c>
      <c r="AU320" s="46"/>
      <c r="AV320" s="46">
        <v>131.30000000000001</v>
      </c>
      <c r="AW320" s="46"/>
      <c r="AX320" s="46"/>
      <c r="AY320" s="46">
        <v>2.5</v>
      </c>
      <c r="AZ320" s="46">
        <f t="shared" si="274"/>
        <v>10.1</v>
      </c>
      <c r="BA320" s="46">
        <v>10.1</v>
      </c>
      <c r="BB320" s="46">
        <v>0</v>
      </c>
      <c r="BC320" s="46"/>
      <c r="BD320" s="41"/>
      <c r="BF320" s="11">
        <f t="shared" si="267"/>
        <v>614.1</v>
      </c>
      <c r="BG320" s="11">
        <f t="shared" si="268"/>
        <v>470.2</v>
      </c>
      <c r="BH320" s="11">
        <f t="shared" si="269"/>
        <v>664.89080786350155</v>
      </c>
      <c r="BI320" s="11">
        <f t="shared" si="270"/>
        <v>522.938826639588</v>
      </c>
      <c r="BJ320" s="236">
        <f t="shared" si="254"/>
        <v>1.0827077151335311</v>
      </c>
      <c r="BK320" s="236">
        <f t="shared" si="255"/>
        <v>1.1121625407052063</v>
      </c>
      <c r="BL320" s="220">
        <f>$BL$9*$BL$407</f>
        <v>705540</v>
      </c>
      <c r="BM320" s="221"/>
      <c r="BN320" s="221"/>
      <c r="BO320" s="221">
        <f t="shared" si="256"/>
        <v>705540</v>
      </c>
      <c r="BP320" s="221">
        <f t="shared" si="271"/>
        <v>664890.8078635016</v>
      </c>
      <c r="BQ320" s="232">
        <f t="shared" si="257"/>
        <v>40649.192136498401</v>
      </c>
    </row>
    <row r="321" spans="1:69" ht="46.8">
      <c r="A321" s="704"/>
      <c r="B321" s="15" t="s">
        <v>281</v>
      </c>
      <c r="C321" s="71" t="s">
        <v>793</v>
      </c>
      <c r="D321" s="207">
        <v>261</v>
      </c>
      <c r="E321" s="15" t="s">
        <v>18</v>
      </c>
      <c r="F321" s="124">
        <v>1</v>
      </c>
      <c r="G321" s="124"/>
      <c r="H321" s="124"/>
      <c r="I321" s="156">
        <v>0.5</v>
      </c>
      <c r="J321" s="124"/>
      <c r="K321" s="124"/>
      <c r="L321" s="124"/>
      <c r="M321" s="124"/>
      <c r="N321" s="124"/>
      <c r="O321" s="124"/>
      <c r="P321" s="124"/>
      <c r="Q321" s="124"/>
      <c r="R321" s="198">
        <f t="shared" si="275"/>
        <v>1</v>
      </c>
      <c r="S321" s="198">
        <f t="shared" si="276"/>
        <v>0</v>
      </c>
      <c r="T321" s="198">
        <f t="shared" si="277"/>
        <v>0</v>
      </c>
      <c r="U321" s="198">
        <f t="shared" si="278"/>
        <v>0.5</v>
      </c>
      <c r="V321" s="198">
        <f t="shared" si="279"/>
        <v>1.5</v>
      </c>
      <c r="W321" s="45"/>
      <c r="X321" s="82">
        <v>1</v>
      </c>
      <c r="Y321" s="49"/>
      <c r="Z321" s="83">
        <v>0.25</v>
      </c>
      <c r="AA321" s="83">
        <v>0.25</v>
      </c>
      <c r="AB321" s="49"/>
      <c r="AC321" s="49">
        <f t="shared" si="252"/>
        <v>0</v>
      </c>
      <c r="AD321" s="37"/>
      <c r="AE321" s="115">
        <v>1</v>
      </c>
      <c r="AF321" s="50"/>
      <c r="AG321" s="84">
        <v>0.25</v>
      </c>
      <c r="AH321" s="129">
        <f t="shared" si="253"/>
        <v>0</v>
      </c>
      <c r="AI321" s="115"/>
      <c r="AJ321" s="115">
        <v>1</v>
      </c>
      <c r="AK321" s="115"/>
      <c r="AL321" s="115"/>
      <c r="AM321" s="50"/>
      <c r="AN321" s="50" t="s">
        <v>429</v>
      </c>
      <c r="AO321" s="50"/>
      <c r="AP321" s="49">
        <f>AQ321+AR321+AS321+AT321+AY321+AZ321</f>
        <v>669.09999999999991</v>
      </c>
      <c r="AQ321" s="49">
        <v>356.5</v>
      </c>
      <c r="AR321" s="49">
        <v>28.7</v>
      </c>
      <c r="AS321" s="49">
        <v>116.5</v>
      </c>
      <c r="AT321" s="46">
        <f t="shared" si="273"/>
        <v>30.099999999999998</v>
      </c>
      <c r="AU321" s="49"/>
      <c r="AV321" s="49">
        <v>18.899999999999999</v>
      </c>
      <c r="AW321" s="49"/>
      <c r="AX321" s="49">
        <v>11.2</v>
      </c>
      <c r="AY321" s="49">
        <v>121.9</v>
      </c>
      <c r="AZ321" s="49">
        <f>BA321+BB321+BC321</f>
        <v>15.4</v>
      </c>
      <c r="BA321" s="49">
        <v>13.9</v>
      </c>
      <c r="BB321" s="49">
        <v>1.5</v>
      </c>
      <c r="BC321" s="49"/>
      <c r="BD321" s="41"/>
      <c r="BF321" s="11">
        <f t="shared" si="267"/>
        <v>669.09999999999991</v>
      </c>
      <c r="BG321" s="11">
        <f t="shared" si="268"/>
        <v>501.7</v>
      </c>
      <c r="BH321" s="11">
        <f t="shared" si="269"/>
        <v>724.43973219584552</v>
      </c>
      <c r="BI321" s="11">
        <f t="shared" si="270"/>
        <v>557.97194667180213</v>
      </c>
      <c r="BJ321" s="236">
        <f t="shared" si="254"/>
        <v>1.0827077151335311</v>
      </c>
      <c r="BK321" s="236">
        <f t="shared" si="255"/>
        <v>1.1121625407052065</v>
      </c>
      <c r="BL321" s="222">
        <f>$BL$9*$BL$405</f>
        <v>470360</v>
      </c>
      <c r="BM321" s="221"/>
      <c r="BN321" s="221"/>
      <c r="BO321" s="221">
        <f t="shared" si="256"/>
        <v>470360</v>
      </c>
      <c r="BP321" s="221">
        <f t="shared" si="271"/>
        <v>724439.73219584557</v>
      </c>
      <c r="BQ321" s="232">
        <f t="shared" si="257"/>
        <v>-254079.73219584557</v>
      </c>
    </row>
    <row r="322" spans="1:69" s="14" customFormat="1">
      <c r="A322" s="5">
        <v>22</v>
      </c>
      <c r="B322" s="12" t="s">
        <v>10</v>
      </c>
      <c r="C322" s="12"/>
      <c r="D322" s="5"/>
      <c r="E322" s="12"/>
      <c r="F322" s="12">
        <f>SUM(F300:F321)</f>
        <v>22</v>
      </c>
      <c r="G322" s="12">
        <f t="shared" ref="G322:BC322" si="280">SUM(G300:G321)</f>
        <v>0</v>
      </c>
      <c r="H322" s="12">
        <f t="shared" si="280"/>
        <v>0</v>
      </c>
      <c r="I322" s="12">
        <f t="shared" si="280"/>
        <v>11</v>
      </c>
      <c r="J322" s="12">
        <f t="shared" si="280"/>
        <v>0</v>
      </c>
      <c r="K322" s="12">
        <f t="shared" si="280"/>
        <v>0</v>
      </c>
      <c r="L322" s="12">
        <f t="shared" si="280"/>
        <v>0</v>
      </c>
      <c r="M322" s="12">
        <f t="shared" si="280"/>
        <v>0</v>
      </c>
      <c r="N322" s="12">
        <f t="shared" si="280"/>
        <v>0</v>
      </c>
      <c r="O322" s="12">
        <f t="shared" si="280"/>
        <v>0</v>
      </c>
      <c r="P322" s="12">
        <f t="shared" si="280"/>
        <v>0</v>
      </c>
      <c r="Q322" s="12">
        <f t="shared" si="280"/>
        <v>0</v>
      </c>
      <c r="R322" s="12">
        <f t="shared" si="280"/>
        <v>22</v>
      </c>
      <c r="S322" s="12">
        <f t="shared" si="280"/>
        <v>0</v>
      </c>
      <c r="T322" s="12">
        <f t="shared" si="280"/>
        <v>0</v>
      </c>
      <c r="U322" s="12">
        <f t="shared" si="280"/>
        <v>11</v>
      </c>
      <c r="V322" s="12">
        <f t="shared" si="280"/>
        <v>33</v>
      </c>
      <c r="W322" s="12">
        <f t="shared" si="280"/>
        <v>19</v>
      </c>
      <c r="X322" s="12">
        <f t="shared" si="280"/>
        <v>3</v>
      </c>
      <c r="Y322" s="12">
        <f t="shared" si="280"/>
        <v>0</v>
      </c>
      <c r="Z322" s="12">
        <f t="shared" si="280"/>
        <v>5.5</v>
      </c>
      <c r="AA322" s="12">
        <f t="shared" si="280"/>
        <v>4</v>
      </c>
      <c r="AB322" s="12">
        <f t="shared" si="280"/>
        <v>0</v>
      </c>
      <c r="AC322" s="49">
        <f t="shared" si="252"/>
        <v>0</v>
      </c>
      <c r="AD322" s="12">
        <f t="shared" si="280"/>
        <v>17</v>
      </c>
      <c r="AE322" s="12">
        <f t="shared" si="280"/>
        <v>3</v>
      </c>
      <c r="AF322" s="12">
        <f t="shared" si="280"/>
        <v>0</v>
      </c>
      <c r="AG322" s="12">
        <f t="shared" si="280"/>
        <v>6</v>
      </c>
      <c r="AH322" s="204">
        <f t="shared" si="253"/>
        <v>2</v>
      </c>
      <c r="AI322" s="12">
        <f t="shared" si="280"/>
        <v>15</v>
      </c>
      <c r="AJ322" s="12">
        <f t="shared" si="280"/>
        <v>3</v>
      </c>
      <c r="AK322" s="12">
        <f t="shared" si="280"/>
        <v>0</v>
      </c>
      <c r="AL322" s="12">
        <f t="shared" si="280"/>
        <v>7</v>
      </c>
      <c r="AM322" s="12">
        <f t="shared" si="280"/>
        <v>0</v>
      </c>
      <c r="AN322" s="12">
        <f t="shared" si="280"/>
        <v>0</v>
      </c>
      <c r="AO322" s="12">
        <f t="shared" si="280"/>
        <v>0</v>
      </c>
      <c r="AP322" s="12">
        <f t="shared" si="280"/>
        <v>13480</v>
      </c>
      <c r="AQ322" s="12">
        <f t="shared" si="280"/>
        <v>7917.2000000000007</v>
      </c>
      <c r="AR322" s="12">
        <f t="shared" si="280"/>
        <v>854.00000000000011</v>
      </c>
      <c r="AS322" s="12">
        <f t="shared" si="280"/>
        <v>2652.4000000000005</v>
      </c>
      <c r="AT322" s="12">
        <f t="shared" si="280"/>
        <v>1314.5999999999997</v>
      </c>
      <c r="AU322" s="12">
        <f t="shared" si="280"/>
        <v>0</v>
      </c>
      <c r="AV322" s="12">
        <f t="shared" si="280"/>
        <v>1214.1999999999998</v>
      </c>
      <c r="AW322" s="12">
        <f t="shared" si="280"/>
        <v>0</v>
      </c>
      <c r="AX322" s="12">
        <f t="shared" si="280"/>
        <v>100.4</v>
      </c>
      <c r="AY322" s="12">
        <f t="shared" si="280"/>
        <v>429.20000000000005</v>
      </c>
      <c r="AZ322" s="12">
        <f t="shared" si="280"/>
        <v>312.59999999999997</v>
      </c>
      <c r="BA322" s="12">
        <f t="shared" si="280"/>
        <v>287.90000000000003</v>
      </c>
      <c r="BB322" s="12">
        <f t="shared" si="280"/>
        <v>24.7</v>
      </c>
      <c r="BC322" s="12">
        <f t="shared" si="280"/>
        <v>0</v>
      </c>
      <c r="BD322" s="42"/>
      <c r="BF322" s="13">
        <f>SUM(BF300:BF321)</f>
        <v>13480</v>
      </c>
      <c r="BG322" s="13">
        <f>SUM(BG300:BG321)</f>
        <v>11423.600000000002</v>
      </c>
      <c r="BH322" s="13">
        <f>'[1]Покровская ЦРБ'!$K$90</f>
        <v>14594.9</v>
      </c>
      <c r="BI322" s="13">
        <f>'[1]Покровская ЦРБ'!$K$11</f>
        <v>12704.9</v>
      </c>
      <c r="BJ322" s="236">
        <f t="shared" si="254"/>
        <v>1.0827077151335311</v>
      </c>
      <c r="BK322" s="236">
        <f t="shared" si="255"/>
        <v>1.1121625407052065</v>
      </c>
      <c r="BL322" s="28">
        <f t="shared" ref="BL322:BQ322" si="281">SUM(BL300:BL321)</f>
        <v>14345980</v>
      </c>
      <c r="BM322" s="28">
        <f t="shared" si="281"/>
        <v>0</v>
      </c>
      <c r="BN322" s="28">
        <f t="shared" si="281"/>
        <v>0</v>
      </c>
      <c r="BO322" s="28">
        <f t="shared" si="281"/>
        <v>14345980</v>
      </c>
      <c r="BP322" s="28">
        <f t="shared" si="281"/>
        <v>14594900</v>
      </c>
      <c r="BQ322" s="233">
        <f t="shared" si="281"/>
        <v>-248919.99999999889</v>
      </c>
    </row>
    <row r="323" spans="1:69">
      <c r="A323" s="704" t="s">
        <v>282</v>
      </c>
      <c r="B323" s="113" t="s">
        <v>283</v>
      </c>
      <c r="C323" s="70" t="s">
        <v>645</v>
      </c>
      <c r="D323" s="121">
        <v>38</v>
      </c>
      <c r="E323" s="113" t="s">
        <v>15</v>
      </c>
      <c r="F323" s="124"/>
      <c r="G323" s="124"/>
      <c r="H323" s="124"/>
      <c r="I323" s="156"/>
      <c r="J323" s="123"/>
      <c r="K323" s="123"/>
      <c r="L323" s="123"/>
      <c r="M323" s="123"/>
      <c r="N323" s="123"/>
      <c r="O323" s="123"/>
      <c r="P323" s="123"/>
      <c r="Q323" s="123"/>
      <c r="R323" s="198">
        <f t="shared" si="275"/>
        <v>0</v>
      </c>
      <c r="S323" s="198">
        <f t="shared" si="276"/>
        <v>0</v>
      </c>
      <c r="T323" s="198">
        <f t="shared" si="277"/>
        <v>0</v>
      </c>
      <c r="U323" s="198">
        <f t="shared" si="278"/>
        <v>0</v>
      </c>
      <c r="V323" s="198">
        <f t="shared" si="279"/>
        <v>0</v>
      </c>
      <c r="W323" s="49">
        <v>1</v>
      </c>
      <c r="X323" s="49"/>
      <c r="Y323" s="49"/>
      <c r="Z323" s="129">
        <v>0.25</v>
      </c>
      <c r="AA323" s="49"/>
      <c r="AB323" s="49">
        <v>0.5</v>
      </c>
      <c r="AC323" s="49">
        <f t="shared" si="252"/>
        <v>-1</v>
      </c>
      <c r="AD323" s="120">
        <v>0.25</v>
      </c>
      <c r="AE323" s="50"/>
      <c r="AF323" s="50"/>
      <c r="AG323" s="111">
        <v>0.25</v>
      </c>
      <c r="AH323" s="204">
        <f t="shared" si="253"/>
        <v>-0.25</v>
      </c>
      <c r="AI323" s="72"/>
      <c r="AJ323" s="115"/>
      <c r="AK323" s="115"/>
      <c r="AL323" s="115">
        <v>1</v>
      </c>
      <c r="AM323" s="50" t="s">
        <v>430</v>
      </c>
      <c r="AN323" s="50"/>
      <c r="AO323" s="50"/>
      <c r="AP323" s="49">
        <f>AQ323+AR323+AS323+AT323+AY323+AZ323</f>
        <v>184.7</v>
      </c>
      <c r="AQ323" s="54">
        <v>73.8</v>
      </c>
      <c r="AR323" s="49">
        <v>50.4</v>
      </c>
      <c r="AS323" s="49">
        <v>37.5</v>
      </c>
      <c r="AT323" s="49">
        <f>AU323+AV323+AW323+AX323</f>
        <v>20.5</v>
      </c>
      <c r="AU323" s="49"/>
      <c r="AV323" s="49">
        <v>20.5</v>
      </c>
      <c r="AW323" s="49"/>
      <c r="AX323" s="49"/>
      <c r="AY323" s="49"/>
      <c r="AZ323" s="49">
        <f>BA323+BB323+BC323</f>
        <v>2.5</v>
      </c>
      <c r="BA323" s="49">
        <v>2.5</v>
      </c>
      <c r="BB323" s="49"/>
      <c r="BC323" s="49"/>
      <c r="BD323" s="41"/>
      <c r="BF323" s="11">
        <f t="shared" ref="BF323:BF337" si="282">AP323</f>
        <v>184.7</v>
      </c>
      <c r="BG323" s="11">
        <f t="shared" ref="BG323:BG337" si="283">AQ323+AR323+AS323</f>
        <v>161.69999999999999</v>
      </c>
      <c r="BH323" s="11">
        <f t="shared" ref="BH323:BH337" si="284">$BH$338*(BF323/$BF$338)</f>
        <v>201.07630130731519</v>
      </c>
      <c r="BI323" s="11">
        <f t="shared" ref="BI323:BI337" si="285">$BI$338*(BG323/$BG$338)</f>
        <v>180.76666666666665</v>
      </c>
      <c r="BJ323" s="236">
        <f t="shared" si="254"/>
        <v>1.0886643275978083</v>
      </c>
      <c r="BK323" s="236">
        <f t="shared" si="255"/>
        <v>1.1179138321995465</v>
      </c>
      <c r="BL323" s="226">
        <f>$BL$9*$BL$404</f>
        <v>470360</v>
      </c>
      <c r="BM323" s="221"/>
      <c r="BN323" s="221"/>
      <c r="BO323" s="221">
        <f t="shared" si="256"/>
        <v>470360</v>
      </c>
      <c r="BP323" s="221">
        <f t="shared" ref="BP323:BP337" si="286">BH323*1000</f>
        <v>201076.30130731518</v>
      </c>
      <c r="BQ323" s="232">
        <f t="shared" si="257"/>
        <v>269283.69869268482</v>
      </c>
    </row>
    <row r="324" spans="1:69" ht="31.2">
      <c r="A324" s="704"/>
      <c r="B324" s="113" t="s">
        <v>284</v>
      </c>
      <c r="C324" s="70" t="s">
        <v>920</v>
      </c>
      <c r="D324" s="119">
        <v>568</v>
      </c>
      <c r="E324" s="113" t="s">
        <v>15</v>
      </c>
      <c r="F324" s="124">
        <v>1</v>
      </c>
      <c r="G324" s="124"/>
      <c r="H324" s="124"/>
      <c r="I324" s="156">
        <v>0.5</v>
      </c>
      <c r="J324" s="123"/>
      <c r="K324" s="123"/>
      <c r="L324" s="123"/>
      <c r="M324" s="123"/>
      <c r="N324" s="123"/>
      <c r="O324" s="123"/>
      <c r="P324" s="123"/>
      <c r="Q324" s="123"/>
      <c r="R324" s="198">
        <f t="shared" si="275"/>
        <v>1</v>
      </c>
      <c r="S324" s="198">
        <f t="shared" si="276"/>
        <v>0</v>
      </c>
      <c r="T324" s="198">
        <f t="shared" si="277"/>
        <v>0</v>
      </c>
      <c r="U324" s="198">
        <f t="shared" si="278"/>
        <v>0.5</v>
      </c>
      <c r="V324" s="198">
        <f t="shared" si="279"/>
        <v>1.5</v>
      </c>
      <c r="W324" s="50">
        <v>1</v>
      </c>
      <c r="X324" s="50">
        <v>1</v>
      </c>
      <c r="Y324" s="50"/>
      <c r="Z324" s="50">
        <v>0.5</v>
      </c>
      <c r="AA324" s="50">
        <v>1</v>
      </c>
      <c r="AB324" s="50"/>
      <c r="AC324" s="204">
        <f t="shared" si="252"/>
        <v>-1</v>
      </c>
      <c r="AD324" s="51">
        <v>1</v>
      </c>
      <c r="AE324" s="50">
        <v>1</v>
      </c>
      <c r="AF324" s="50"/>
      <c r="AG324" s="50">
        <v>1.5</v>
      </c>
      <c r="AH324" s="204">
        <f t="shared" si="253"/>
        <v>-1</v>
      </c>
      <c r="AI324" s="115">
        <v>1</v>
      </c>
      <c r="AJ324" s="115">
        <v>1</v>
      </c>
      <c r="AK324" s="115"/>
      <c r="AL324" s="115">
        <v>2</v>
      </c>
      <c r="AM324" s="50" t="s">
        <v>429</v>
      </c>
      <c r="AN324" s="50" t="s">
        <v>429</v>
      </c>
      <c r="AO324" s="50"/>
      <c r="AP324" s="49">
        <f t="shared" ref="AP324:AP337" si="287">AQ324+AR324+AS324+AT324+AY324+AZ324</f>
        <v>924.8</v>
      </c>
      <c r="AQ324" s="50">
        <v>462.5</v>
      </c>
      <c r="AR324" s="50">
        <v>192.9</v>
      </c>
      <c r="AS324" s="50">
        <v>197.9</v>
      </c>
      <c r="AT324" s="49">
        <f t="shared" ref="AT324:AT337" si="288">AU324+AV324+AW324+AX324</f>
        <v>68</v>
      </c>
      <c r="AU324" s="50">
        <v>9</v>
      </c>
      <c r="AV324" s="50">
        <v>41</v>
      </c>
      <c r="AW324" s="50"/>
      <c r="AX324" s="50">
        <v>18</v>
      </c>
      <c r="AY324" s="50"/>
      <c r="AZ324" s="49">
        <f t="shared" ref="AZ324:AZ337" si="289">BA324+BB324+BC324</f>
        <v>3.5</v>
      </c>
      <c r="BA324" s="50">
        <v>3.5</v>
      </c>
      <c r="BB324" s="50"/>
      <c r="BC324" s="50"/>
      <c r="BD324" s="41"/>
      <c r="BF324" s="11">
        <f t="shared" si="282"/>
        <v>924.8</v>
      </c>
      <c r="BG324" s="11">
        <f t="shared" si="283"/>
        <v>853.3</v>
      </c>
      <c r="BH324" s="11">
        <f t="shared" si="284"/>
        <v>1006.7967701624531</v>
      </c>
      <c r="BI324" s="11">
        <f t="shared" si="285"/>
        <v>953.91587301587299</v>
      </c>
      <c r="BJ324" s="236">
        <f t="shared" si="254"/>
        <v>1.0886643275978083</v>
      </c>
      <c r="BK324" s="236">
        <f t="shared" si="255"/>
        <v>1.1179138321995465</v>
      </c>
      <c r="BL324" s="225">
        <f>$BL$9*$BL$406</f>
        <v>587950</v>
      </c>
      <c r="BM324" s="221"/>
      <c r="BN324" s="221"/>
      <c r="BO324" s="221">
        <f t="shared" si="256"/>
        <v>587950</v>
      </c>
      <c r="BP324" s="221">
        <f t="shared" si="286"/>
        <v>1006796.7701624531</v>
      </c>
      <c r="BQ324" s="232">
        <f t="shared" si="257"/>
        <v>-418846.77016245306</v>
      </c>
    </row>
    <row r="325" spans="1:69" ht="62.4">
      <c r="A325" s="704"/>
      <c r="B325" s="113" t="s">
        <v>285</v>
      </c>
      <c r="C325" s="70" t="s">
        <v>919</v>
      </c>
      <c r="D325" s="208">
        <v>181</v>
      </c>
      <c r="E325" s="113" t="s">
        <v>15</v>
      </c>
      <c r="F325" s="124">
        <v>1</v>
      </c>
      <c r="G325" s="124"/>
      <c r="H325" s="124"/>
      <c r="I325" s="156">
        <v>0.5</v>
      </c>
      <c r="J325" s="123"/>
      <c r="K325" s="123"/>
      <c r="L325" s="123"/>
      <c r="M325" s="123"/>
      <c r="N325" s="123"/>
      <c r="O325" s="123"/>
      <c r="P325" s="123"/>
      <c r="Q325" s="123"/>
      <c r="R325" s="198">
        <f t="shared" si="275"/>
        <v>1</v>
      </c>
      <c r="S325" s="198">
        <f t="shared" si="276"/>
        <v>0</v>
      </c>
      <c r="T325" s="198">
        <f t="shared" si="277"/>
        <v>0</v>
      </c>
      <c r="U325" s="198">
        <f t="shared" si="278"/>
        <v>0.5</v>
      </c>
      <c r="V325" s="198">
        <f t="shared" si="279"/>
        <v>1.5</v>
      </c>
      <c r="W325" s="50">
        <v>1</v>
      </c>
      <c r="X325" s="50"/>
      <c r="Y325" s="50"/>
      <c r="Z325" s="111">
        <v>0.25</v>
      </c>
      <c r="AA325" s="50">
        <v>0.5</v>
      </c>
      <c r="AB325" s="50"/>
      <c r="AC325" s="49">
        <f t="shared" si="252"/>
        <v>0</v>
      </c>
      <c r="AD325" s="51">
        <v>1</v>
      </c>
      <c r="AE325" s="50"/>
      <c r="AF325" s="50"/>
      <c r="AG325" s="111">
        <v>0.75</v>
      </c>
      <c r="AH325" s="218">
        <f t="shared" si="253"/>
        <v>0</v>
      </c>
      <c r="AI325" s="115">
        <v>1</v>
      </c>
      <c r="AJ325" s="115"/>
      <c r="AK325" s="115"/>
      <c r="AL325" s="115">
        <v>1</v>
      </c>
      <c r="AM325" s="50" t="s">
        <v>429</v>
      </c>
      <c r="AN325" s="50"/>
      <c r="AO325" s="50"/>
      <c r="AP325" s="49">
        <f t="shared" si="287"/>
        <v>550.5</v>
      </c>
      <c r="AQ325" s="50">
        <v>312.60000000000002</v>
      </c>
      <c r="AR325" s="50">
        <v>80.5</v>
      </c>
      <c r="AS325" s="50">
        <v>118.7</v>
      </c>
      <c r="AT325" s="49">
        <f t="shared" si="288"/>
        <v>35.700000000000003</v>
      </c>
      <c r="AU325" s="50">
        <v>7</v>
      </c>
      <c r="AV325" s="50">
        <v>28.7</v>
      </c>
      <c r="AW325" s="50"/>
      <c r="AX325" s="50"/>
      <c r="AY325" s="50"/>
      <c r="AZ325" s="49">
        <f t="shared" si="289"/>
        <v>3</v>
      </c>
      <c r="BA325" s="50">
        <v>3</v>
      </c>
      <c r="BB325" s="50"/>
      <c r="BC325" s="50"/>
      <c r="BD325" s="41"/>
      <c r="BF325" s="11">
        <f t="shared" si="282"/>
        <v>550.5</v>
      </c>
      <c r="BG325" s="11">
        <f t="shared" si="283"/>
        <v>511.8</v>
      </c>
      <c r="BH325" s="11">
        <f t="shared" si="284"/>
        <v>599.30971234259346</v>
      </c>
      <c r="BI325" s="11">
        <f t="shared" si="285"/>
        <v>572.14829931972793</v>
      </c>
      <c r="BJ325" s="236">
        <f t="shared" si="254"/>
        <v>1.0886643275978083</v>
      </c>
      <c r="BK325" s="236">
        <f t="shared" si="255"/>
        <v>1.1179138321995465</v>
      </c>
      <c r="BL325" s="220">
        <f>$BL$9*$BL$407</f>
        <v>705540</v>
      </c>
      <c r="BM325" s="221"/>
      <c r="BN325" s="221"/>
      <c r="BO325" s="221">
        <f t="shared" si="256"/>
        <v>705540</v>
      </c>
      <c r="BP325" s="221">
        <f t="shared" si="286"/>
        <v>599309.71234259347</v>
      </c>
      <c r="BQ325" s="232">
        <f t="shared" si="257"/>
        <v>106230.28765740653</v>
      </c>
    </row>
    <row r="326" spans="1:69" ht="78">
      <c r="A326" s="704"/>
      <c r="B326" s="113" t="s">
        <v>286</v>
      </c>
      <c r="C326" s="70" t="s">
        <v>917</v>
      </c>
      <c r="D326" s="119">
        <v>430</v>
      </c>
      <c r="E326" s="113" t="s">
        <v>18</v>
      </c>
      <c r="F326" s="124">
        <v>1</v>
      </c>
      <c r="G326" s="124"/>
      <c r="H326" s="124"/>
      <c r="I326" s="156">
        <v>0.5</v>
      </c>
      <c r="J326" s="123"/>
      <c r="K326" s="123"/>
      <c r="L326" s="123"/>
      <c r="M326" s="123"/>
      <c r="N326" s="123"/>
      <c r="O326" s="123"/>
      <c r="P326" s="123"/>
      <c r="Q326" s="123"/>
      <c r="R326" s="198">
        <f t="shared" si="275"/>
        <v>1</v>
      </c>
      <c r="S326" s="198">
        <f t="shared" si="276"/>
        <v>0</v>
      </c>
      <c r="T326" s="198">
        <f t="shared" si="277"/>
        <v>0</v>
      </c>
      <c r="U326" s="198">
        <f t="shared" si="278"/>
        <v>0.5</v>
      </c>
      <c r="V326" s="198">
        <f t="shared" si="279"/>
        <v>1.5</v>
      </c>
      <c r="W326" s="50">
        <v>1</v>
      </c>
      <c r="X326" s="50"/>
      <c r="Y326" s="50"/>
      <c r="Z326" s="111">
        <v>0.25</v>
      </c>
      <c r="AA326" s="50">
        <v>0.5</v>
      </c>
      <c r="AB326" s="50"/>
      <c r="AC326" s="49">
        <f t="shared" si="252"/>
        <v>0</v>
      </c>
      <c r="AD326" s="51">
        <v>1</v>
      </c>
      <c r="AE326" s="50"/>
      <c r="AF326" s="50"/>
      <c r="AG326" s="50">
        <v>0.5</v>
      </c>
      <c r="AH326" s="218">
        <f t="shared" si="253"/>
        <v>0</v>
      </c>
      <c r="AI326" s="115">
        <v>1</v>
      </c>
      <c r="AJ326" s="115"/>
      <c r="AK326" s="115"/>
      <c r="AL326" s="115">
        <v>1</v>
      </c>
      <c r="AM326" s="50" t="s">
        <v>429</v>
      </c>
      <c r="AN326" s="50"/>
      <c r="AO326" s="50"/>
      <c r="AP326" s="49">
        <f t="shared" si="287"/>
        <v>439.6</v>
      </c>
      <c r="AQ326" s="50">
        <v>265.7</v>
      </c>
      <c r="AR326" s="50">
        <v>43.6</v>
      </c>
      <c r="AS326" s="50">
        <v>93.4</v>
      </c>
      <c r="AT326" s="49">
        <f t="shared" si="288"/>
        <v>33.9</v>
      </c>
      <c r="AU326" s="50">
        <v>5.0999999999999996</v>
      </c>
      <c r="AV326" s="50">
        <v>28.8</v>
      </c>
      <c r="AW326" s="50"/>
      <c r="AX326" s="50"/>
      <c r="AY326" s="50"/>
      <c r="AZ326" s="49">
        <f t="shared" si="289"/>
        <v>3</v>
      </c>
      <c r="BA326" s="50">
        <v>3</v>
      </c>
      <c r="BB326" s="50"/>
      <c r="BC326" s="50"/>
      <c r="BD326" s="41"/>
      <c r="BF326" s="11">
        <f t="shared" si="282"/>
        <v>439.6</v>
      </c>
      <c r="BG326" s="11">
        <f t="shared" si="283"/>
        <v>402.70000000000005</v>
      </c>
      <c r="BH326" s="11">
        <f t="shared" si="284"/>
        <v>478.57683841199656</v>
      </c>
      <c r="BI326" s="11">
        <f t="shared" si="285"/>
        <v>450.18390022675743</v>
      </c>
      <c r="BJ326" s="236">
        <f t="shared" si="254"/>
        <v>1.0886643275978083</v>
      </c>
      <c r="BK326" s="236">
        <f t="shared" si="255"/>
        <v>1.1179138321995465</v>
      </c>
      <c r="BL326" s="220">
        <f>$BL$9*$BL$407</f>
        <v>705540</v>
      </c>
      <c r="BM326" s="221"/>
      <c r="BN326" s="221"/>
      <c r="BO326" s="221">
        <f t="shared" si="256"/>
        <v>705540</v>
      </c>
      <c r="BP326" s="221">
        <f t="shared" si="286"/>
        <v>478576.83841199655</v>
      </c>
      <c r="BQ326" s="232">
        <f t="shared" si="257"/>
        <v>226963.16158800345</v>
      </c>
    </row>
    <row r="327" spans="1:69">
      <c r="A327" s="704"/>
      <c r="B327" s="113" t="s">
        <v>360</v>
      </c>
      <c r="C327" s="71" t="s">
        <v>649</v>
      </c>
      <c r="D327" s="208">
        <v>226</v>
      </c>
      <c r="E327" s="113" t="s">
        <v>15</v>
      </c>
      <c r="F327" s="124">
        <v>1</v>
      </c>
      <c r="G327" s="124"/>
      <c r="H327" s="124"/>
      <c r="I327" s="156">
        <v>0.5</v>
      </c>
      <c r="J327" s="123"/>
      <c r="K327" s="123"/>
      <c r="L327" s="123"/>
      <c r="M327" s="123"/>
      <c r="N327" s="123"/>
      <c r="O327" s="123"/>
      <c r="P327" s="123"/>
      <c r="Q327" s="123"/>
      <c r="R327" s="198">
        <f t="shared" si="275"/>
        <v>1</v>
      </c>
      <c r="S327" s="198">
        <f t="shared" si="276"/>
        <v>0</v>
      </c>
      <c r="T327" s="198">
        <f t="shared" si="277"/>
        <v>0</v>
      </c>
      <c r="U327" s="198">
        <f t="shared" si="278"/>
        <v>0.5</v>
      </c>
      <c r="V327" s="198">
        <f t="shared" si="279"/>
        <v>1.5</v>
      </c>
      <c r="W327" s="50">
        <v>1</v>
      </c>
      <c r="X327" s="50"/>
      <c r="Y327" s="50"/>
      <c r="Z327" s="111">
        <v>0.25</v>
      </c>
      <c r="AA327" s="50"/>
      <c r="AB327" s="50"/>
      <c r="AC327" s="49">
        <f t="shared" si="252"/>
        <v>0</v>
      </c>
      <c r="AD327" s="51">
        <v>1</v>
      </c>
      <c r="AE327" s="50"/>
      <c r="AF327" s="50"/>
      <c r="AG327" s="111">
        <v>0.25</v>
      </c>
      <c r="AH327" s="218">
        <f t="shared" si="253"/>
        <v>0</v>
      </c>
      <c r="AI327" s="115">
        <v>1</v>
      </c>
      <c r="AJ327" s="115"/>
      <c r="AK327" s="115"/>
      <c r="AL327" s="115"/>
      <c r="AM327" s="50" t="s">
        <v>429</v>
      </c>
      <c r="AN327" s="50"/>
      <c r="AO327" s="50"/>
      <c r="AP327" s="49">
        <f t="shared" si="287"/>
        <v>357.7</v>
      </c>
      <c r="AQ327" s="50">
        <v>273.2</v>
      </c>
      <c r="AR327" s="50"/>
      <c r="AS327" s="50">
        <v>82.5</v>
      </c>
      <c r="AT327" s="49">
        <f t="shared" si="288"/>
        <v>0</v>
      </c>
      <c r="AU327" s="50"/>
      <c r="AV327" s="50"/>
      <c r="AW327" s="50"/>
      <c r="AX327" s="50"/>
      <c r="AY327" s="50"/>
      <c r="AZ327" s="49">
        <f t="shared" si="289"/>
        <v>2</v>
      </c>
      <c r="BA327" s="50">
        <v>2</v>
      </c>
      <c r="BB327" s="50"/>
      <c r="BC327" s="50"/>
      <c r="BD327" s="41"/>
      <c r="BF327" s="11">
        <f t="shared" si="282"/>
        <v>357.7</v>
      </c>
      <c r="BG327" s="11">
        <f t="shared" si="283"/>
        <v>355.7</v>
      </c>
      <c r="BH327" s="11">
        <f t="shared" si="284"/>
        <v>389.41522998173605</v>
      </c>
      <c r="BI327" s="11">
        <f t="shared" si="285"/>
        <v>397.64195011337864</v>
      </c>
      <c r="BJ327" s="236">
        <f t="shared" si="254"/>
        <v>1.0886643275978083</v>
      </c>
      <c r="BK327" s="236">
        <f t="shared" si="255"/>
        <v>1.1179138321995463</v>
      </c>
      <c r="BL327" s="220">
        <f>$BL$9*$BL$407</f>
        <v>705540</v>
      </c>
      <c r="BM327" s="221"/>
      <c r="BN327" s="221"/>
      <c r="BO327" s="221">
        <f t="shared" si="256"/>
        <v>705540</v>
      </c>
      <c r="BP327" s="221">
        <f t="shared" si="286"/>
        <v>389415.22998173605</v>
      </c>
      <c r="BQ327" s="232">
        <f t="shared" si="257"/>
        <v>316124.77001826395</v>
      </c>
    </row>
    <row r="328" spans="1:69" ht="31.2">
      <c r="A328" s="704"/>
      <c r="B328" s="113" t="s">
        <v>359</v>
      </c>
      <c r="C328" s="70" t="s">
        <v>918</v>
      </c>
      <c r="D328" s="208">
        <v>248</v>
      </c>
      <c r="E328" s="113" t="s">
        <v>15</v>
      </c>
      <c r="F328" s="124">
        <v>1</v>
      </c>
      <c r="G328" s="124"/>
      <c r="H328" s="124"/>
      <c r="I328" s="156">
        <v>0.5</v>
      </c>
      <c r="J328" s="123"/>
      <c r="K328" s="123"/>
      <c r="L328" s="123"/>
      <c r="M328" s="123"/>
      <c r="N328" s="123"/>
      <c r="O328" s="123"/>
      <c r="P328" s="123"/>
      <c r="Q328" s="123"/>
      <c r="R328" s="198">
        <f t="shared" si="275"/>
        <v>1</v>
      </c>
      <c r="S328" s="198">
        <f t="shared" si="276"/>
        <v>0</v>
      </c>
      <c r="T328" s="198">
        <f t="shared" si="277"/>
        <v>0</v>
      </c>
      <c r="U328" s="198">
        <f t="shared" si="278"/>
        <v>0.5</v>
      </c>
      <c r="V328" s="198">
        <f t="shared" si="279"/>
        <v>1.5</v>
      </c>
      <c r="W328" s="50">
        <v>1</v>
      </c>
      <c r="X328" s="50"/>
      <c r="Y328" s="50"/>
      <c r="Z328" s="111">
        <v>0.25</v>
      </c>
      <c r="AA328" s="50">
        <v>0.5</v>
      </c>
      <c r="AB328" s="50"/>
      <c r="AC328" s="49">
        <f t="shared" si="252"/>
        <v>0</v>
      </c>
      <c r="AD328" s="51">
        <v>1</v>
      </c>
      <c r="AE328" s="50"/>
      <c r="AF328" s="50"/>
      <c r="AG328" s="111">
        <v>0.25</v>
      </c>
      <c r="AH328" s="218">
        <f t="shared" si="253"/>
        <v>0</v>
      </c>
      <c r="AI328" s="115">
        <v>1</v>
      </c>
      <c r="AJ328" s="115"/>
      <c r="AK328" s="115"/>
      <c r="AL328" s="115">
        <v>1</v>
      </c>
      <c r="AM328" s="50" t="s">
        <v>429</v>
      </c>
      <c r="AN328" s="50"/>
      <c r="AO328" s="50"/>
      <c r="AP328" s="49">
        <f t="shared" si="287"/>
        <v>424.59999999999997</v>
      </c>
      <c r="AQ328" s="50">
        <v>256.7</v>
      </c>
      <c r="AR328" s="50">
        <v>41.9</v>
      </c>
      <c r="AS328" s="50">
        <v>90.2</v>
      </c>
      <c r="AT328" s="49">
        <f t="shared" si="288"/>
        <v>32.799999999999997</v>
      </c>
      <c r="AU328" s="50"/>
      <c r="AV328" s="50">
        <v>32.799999999999997</v>
      </c>
      <c r="AW328" s="50"/>
      <c r="AX328" s="50"/>
      <c r="AY328" s="50"/>
      <c r="AZ328" s="49">
        <f t="shared" si="289"/>
        <v>3</v>
      </c>
      <c r="BA328" s="50">
        <v>3</v>
      </c>
      <c r="BB328" s="50"/>
      <c r="BC328" s="50"/>
      <c r="BD328" s="41"/>
      <c r="BF328" s="11">
        <f t="shared" si="282"/>
        <v>424.59999999999997</v>
      </c>
      <c r="BG328" s="11">
        <f t="shared" si="283"/>
        <v>388.79999999999995</v>
      </c>
      <c r="BH328" s="11">
        <f t="shared" si="284"/>
        <v>462.2468734980294</v>
      </c>
      <c r="BI328" s="11">
        <f t="shared" si="285"/>
        <v>434.64489795918365</v>
      </c>
      <c r="BJ328" s="236">
        <f t="shared" si="254"/>
        <v>1.0886643275978083</v>
      </c>
      <c r="BK328" s="236">
        <f t="shared" si="255"/>
        <v>1.1179138321995465</v>
      </c>
      <c r="BL328" s="220">
        <f>$BL$9*$BL$407</f>
        <v>705540</v>
      </c>
      <c r="BM328" s="221"/>
      <c r="BN328" s="221"/>
      <c r="BO328" s="221">
        <f t="shared" si="256"/>
        <v>705540</v>
      </c>
      <c r="BP328" s="221">
        <f t="shared" si="286"/>
        <v>462246.87349802942</v>
      </c>
      <c r="BQ328" s="232">
        <f t="shared" si="257"/>
        <v>243293.12650197058</v>
      </c>
    </row>
    <row r="329" spans="1:69" ht="46.8">
      <c r="A329" s="704"/>
      <c r="B329" s="113" t="s">
        <v>287</v>
      </c>
      <c r="C329" s="70" t="s">
        <v>916</v>
      </c>
      <c r="D329" s="119">
        <v>430</v>
      </c>
      <c r="E329" s="195" t="s">
        <v>21</v>
      </c>
      <c r="F329" s="124">
        <v>1</v>
      </c>
      <c r="G329" s="124"/>
      <c r="H329" s="124"/>
      <c r="I329" s="156">
        <v>0.5</v>
      </c>
      <c r="J329" s="123"/>
      <c r="K329" s="123"/>
      <c r="L329" s="123"/>
      <c r="M329" s="123"/>
      <c r="N329" s="123"/>
      <c r="O329" s="123"/>
      <c r="P329" s="123"/>
      <c r="Q329" s="123"/>
      <c r="R329" s="198">
        <f t="shared" si="275"/>
        <v>1</v>
      </c>
      <c r="S329" s="198">
        <f t="shared" si="276"/>
        <v>0</v>
      </c>
      <c r="T329" s="198">
        <f t="shared" si="277"/>
        <v>0</v>
      </c>
      <c r="U329" s="198">
        <f t="shared" si="278"/>
        <v>0.5</v>
      </c>
      <c r="V329" s="198">
        <f t="shared" si="279"/>
        <v>1.5</v>
      </c>
      <c r="W329" s="50"/>
      <c r="X329" s="50">
        <v>1</v>
      </c>
      <c r="Y329" s="50"/>
      <c r="Z329" s="111">
        <v>0.5</v>
      </c>
      <c r="AA329" s="50">
        <v>0.5</v>
      </c>
      <c r="AB329" s="50"/>
      <c r="AC329" s="49">
        <f t="shared" ref="AC329:AC392" si="290">R329+S329+T329-W329-X329</f>
        <v>0</v>
      </c>
      <c r="AD329" s="60"/>
      <c r="AE329" s="50">
        <v>1</v>
      </c>
      <c r="AF329" s="50"/>
      <c r="AG329" s="111">
        <v>0.75</v>
      </c>
      <c r="AH329" s="129">
        <f t="shared" ref="AH329:AH392" si="291">R329+S329+T329-AD329-AE329</f>
        <v>0</v>
      </c>
      <c r="AI329" s="115"/>
      <c r="AJ329" s="115">
        <v>1</v>
      </c>
      <c r="AK329" s="115"/>
      <c r="AL329" s="115">
        <v>1</v>
      </c>
      <c r="AM329" s="50"/>
      <c r="AN329" s="50" t="s">
        <v>429</v>
      </c>
      <c r="AO329" s="50"/>
      <c r="AP329" s="49">
        <f t="shared" si="287"/>
        <v>473.2</v>
      </c>
      <c r="AQ329" s="50">
        <v>257.39999999999998</v>
      </c>
      <c r="AR329" s="50">
        <v>73.8</v>
      </c>
      <c r="AS329" s="50">
        <v>100</v>
      </c>
      <c r="AT329" s="49">
        <f t="shared" si="288"/>
        <v>39</v>
      </c>
      <c r="AU329" s="50">
        <v>6.2</v>
      </c>
      <c r="AV329" s="50">
        <v>32.799999999999997</v>
      </c>
      <c r="AW329" s="50"/>
      <c r="AX329" s="50"/>
      <c r="AY329" s="50"/>
      <c r="AZ329" s="49">
        <f t="shared" si="289"/>
        <v>3</v>
      </c>
      <c r="BA329" s="50">
        <v>3</v>
      </c>
      <c r="BB329" s="50"/>
      <c r="BC329" s="50"/>
      <c r="BD329" s="41"/>
      <c r="BF329" s="11">
        <f t="shared" si="282"/>
        <v>473.2</v>
      </c>
      <c r="BG329" s="11">
        <f t="shared" si="283"/>
        <v>431.2</v>
      </c>
      <c r="BH329" s="11">
        <f t="shared" si="284"/>
        <v>515.15595981928288</v>
      </c>
      <c r="BI329" s="11">
        <f t="shared" si="285"/>
        <v>482.04444444444442</v>
      </c>
      <c r="BJ329" s="236">
        <f t="shared" ref="BJ329:BJ392" si="292">BH329/BF329</f>
        <v>1.0886643275978083</v>
      </c>
      <c r="BK329" s="236">
        <f t="shared" ref="BK329:BK392" si="293">BI329/BG329</f>
        <v>1.1179138321995465</v>
      </c>
      <c r="BL329" s="222">
        <f>$BL$9*$BL$405</f>
        <v>470360</v>
      </c>
      <c r="BM329" s="221"/>
      <c r="BN329" s="221"/>
      <c r="BO329" s="221">
        <f t="shared" ref="BO329:BO392" si="294">BL329+BM329+BN329</f>
        <v>470360</v>
      </c>
      <c r="BP329" s="221">
        <f t="shared" si="286"/>
        <v>515155.95981928287</v>
      </c>
      <c r="BQ329" s="232">
        <f t="shared" ref="BQ329:BQ392" si="295">BO329-BP329</f>
        <v>-44795.959819282871</v>
      </c>
    </row>
    <row r="330" spans="1:69" ht="78">
      <c r="A330" s="704"/>
      <c r="B330" s="113" t="s">
        <v>179</v>
      </c>
      <c r="C330" s="70" t="s">
        <v>915</v>
      </c>
      <c r="D330" s="208">
        <v>162</v>
      </c>
      <c r="E330" s="195" t="s">
        <v>21</v>
      </c>
      <c r="F330" s="124">
        <v>1</v>
      </c>
      <c r="G330" s="124"/>
      <c r="H330" s="124"/>
      <c r="I330" s="156">
        <v>0.5</v>
      </c>
      <c r="J330" s="123"/>
      <c r="K330" s="123"/>
      <c r="L330" s="123"/>
      <c r="M330" s="123"/>
      <c r="N330" s="123"/>
      <c r="O330" s="123"/>
      <c r="P330" s="123"/>
      <c r="Q330" s="123"/>
      <c r="R330" s="198">
        <f t="shared" si="275"/>
        <v>1</v>
      </c>
      <c r="S330" s="198">
        <f t="shared" si="276"/>
        <v>0</v>
      </c>
      <c r="T330" s="198">
        <f t="shared" si="277"/>
        <v>0</v>
      </c>
      <c r="U330" s="198">
        <f t="shared" si="278"/>
        <v>0.5</v>
      </c>
      <c r="V330" s="198">
        <f t="shared" si="279"/>
        <v>1.5</v>
      </c>
      <c r="W330" s="50"/>
      <c r="X330" s="50">
        <v>1</v>
      </c>
      <c r="Y330" s="50"/>
      <c r="Z330" s="111">
        <v>0.25</v>
      </c>
      <c r="AA330" s="50">
        <v>0.5</v>
      </c>
      <c r="AB330" s="50"/>
      <c r="AC330" s="49">
        <f t="shared" si="290"/>
        <v>0</v>
      </c>
      <c r="AD330" s="60"/>
      <c r="AE330" s="50">
        <v>1</v>
      </c>
      <c r="AF330" s="50"/>
      <c r="AG330" s="50">
        <v>0.5</v>
      </c>
      <c r="AH330" s="129">
        <f t="shared" si="291"/>
        <v>0</v>
      </c>
      <c r="AI330" s="115"/>
      <c r="AJ330" s="115">
        <v>1</v>
      </c>
      <c r="AK330" s="115"/>
      <c r="AL330" s="115">
        <v>1</v>
      </c>
      <c r="AM330" s="50"/>
      <c r="AN330" s="50" t="s">
        <v>429</v>
      </c>
      <c r="AO330" s="50"/>
      <c r="AP330" s="49">
        <f t="shared" si="287"/>
        <v>489.00000000000006</v>
      </c>
      <c r="AQ330" s="50">
        <v>302.60000000000002</v>
      </c>
      <c r="AR330" s="50">
        <v>44.1</v>
      </c>
      <c r="AS330" s="50">
        <v>104.7</v>
      </c>
      <c r="AT330" s="49">
        <f t="shared" si="288"/>
        <v>35.1</v>
      </c>
      <c r="AU330" s="50">
        <v>6.4</v>
      </c>
      <c r="AV330" s="50">
        <v>28.7</v>
      </c>
      <c r="AW330" s="50"/>
      <c r="AX330" s="50"/>
      <c r="AY330" s="50"/>
      <c r="AZ330" s="49">
        <f t="shared" si="289"/>
        <v>2.5</v>
      </c>
      <c r="BA330" s="50">
        <v>2.5</v>
      </c>
      <c r="BB330" s="50"/>
      <c r="BC330" s="50"/>
      <c r="BD330" s="41"/>
      <c r="BF330" s="11">
        <f t="shared" si="282"/>
        <v>489.00000000000006</v>
      </c>
      <c r="BG330" s="11">
        <f t="shared" si="283"/>
        <v>451.40000000000003</v>
      </c>
      <c r="BH330" s="11">
        <f t="shared" si="284"/>
        <v>532.35685619532831</v>
      </c>
      <c r="BI330" s="11">
        <f t="shared" si="285"/>
        <v>504.62630385487529</v>
      </c>
      <c r="BJ330" s="236">
        <f t="shared" si="292"/>
        <v>1.0886643275978083</v>
      </c>
      <c r="BK330" s="236">
        <f t="shared" si="293"/>
        <v>1.1179138321995463</v>
      </c>
      <c r="BL330" s="222">
        <f>$BL$9*$BL$405</f>
        <v>470360</v>
      </c>
      <c r="BM330" s="221"/>
      <c r="BN330" s="221"/>
      <c r="BO330" s="221">
        <f t="shared" si="294"/>
        <v>470360</v>
      </c>
      <c r="BP330" s="221">
        <f t="shared" si="286"/>
        <v>532356.85619532829</v>
      </c>
      <c r="BQ330" s="232">
        <f t="shared" si="295"/>
        <v>-61996.856195328292</v>
      </c>
    </row>
    <row r="331" spans="1:69" ht="78">
      <c r="A331" s="704"/>
      <c r="B331" s="113" t="s">
        <v>288</v>
      </c>
      <c r="C331" s="70" t="s">
        <v>914</v>
      </c>
      <c r="D331" s="208">
        <v>218</v>
      </c>
      <c r="E331" s="113" t="s">
        <v>15</v>
      </c>
      <c r="F331" s="124">
        <v>1</v>
      </c>
      <c r="G331" s="124"/>
      <c r="H331" s="124"/>
      <c r="I331" s="156">
        <v>0.5</v>
      </c>
      <c r="J331" s="123"/>
      <c r="K331" s="123"/>
      <c r="L331" s="123"/>
      <c r="M331" s="123"/>
      <c r="N331" s="123"/>
      <c r="O331" s="123"/>
      <c r="P331" s="123"/>
      <c r="Q331" s="123"/>
      <c r="R331" s="198">
        <f t="shared" si="275"/>
        <v>1</v>
      </c>
      <c r="S331" s="198">
        <f t="shared" si="276"/>
        <v>0</v>
      </c>
      <c r="T331" s="198">
        <f t="shared" si="277"/>
        <v>0</v>
      </c>
      <c r="U331" s="198">
        <f t="shared" si="278"/>
        <v>0.5</v>
      </c>
      <c r="V331" s="198">
        <f t="shared" si="279"/>
        <v>1.5</v>
      </c>
      <c r="W331" s="50">
        <v>1</v>
      </c>
      <c r="X331" s="50"/>
      <c r="Y331" s="50"/>
      <c r="Z331" s="111">
        <v>0.25</v>
      </c>
      <c r="AA331" s="50"/>
      <c r="AB331" s="50">
        <v>0.5</v>
      </c>
      <c r="AC331" s="49">
        <f t="shared" si="290"/>
        <v>0</v>
      </c>
      <c r="AD331" s="51">
        <v>1</v>
      </c>
      <c r="AE331" s="50"/>
      <c r="AF331" s="50"/>
      <c r="AG331" s="111">
        <v>0.25</v>
      </c>
      <c r="AH331" s="218">
        <f t="shared" si="291"/>
        <v>0</v>
      </c>
      <c r="AI331" s="115">
        <v>1</v>
      </c>
      <c r="AJ331" s="115"/>
      <c r="AK331" s="115"/>
      <c r="AL331" s="115">
        <v>1</v>
      </c>
      <c r="AM331" s="50" t="s">
        <v>429</v>
      </c>
      <c r="AN331" s="50"/>
      <c r="AO331" s="50"/>
      <c r="AP331" s="49">
        <f t="shared" si="287"/>
        <v>512.1</v>
      </c>
      <c r="AQ331" s="50">
        <v>307</v>
      </c>
      <c r="AR331" s="50">
        <v>60.1</v>
      </c>
      <c r="AS331" s="50">
        <v>110.9</v>
      </c>
      <c r="AT331" s="49">
        <f t="shared" si="288"/>
        <v>31.6</v>
      </c>
      <c r="AU331" s="50">
        <v>7</v>
      </c>
      <c r="AV331" s="50">
        <v>24.6</v>
      </c>
      <c r="AW331" s="50"/>
      <c r="AX331" s="50"/>
      <c r="AY331" s="50"/>
      <c r="AZ331" s="49">
        <f t="shared" si="289"/>
        <v>2.5</v>
      </c>
      <c r="BA331" s="50">
        <v>2.5</v>
      </c>
      <c r="BB331" s="50"/>
      <c r="BC331" s="50"/>
      <c r="BD331" s="41"/>
      <c r="BF331" s="11">
        <f t="shared" si="282"/>
        <v>512.1</v>
      </c>
      <c r="BG331" s="11">
        <f t="shared" si="283"/>
        <v>478</v>
      </c>
      <c r="BH331" s="11">
        <f t="shared" si="284"/>
        <v>557.50500216283763</v>
      </c>
      <c r="BI331" s="11">
        <f t="shared" si="285"/>
        <v>534.36281179138325</v>
      </c>
      <c r="BJ331" s="236">
        <f t="shared" si="292"/>
        <v>1.0886643275978083</v>
      </c>
      <c r="BK331" s="236">
        <f t="shared" si="293"/>
        <v>1.1179138321995465</v>
      </c>
      <c r="BL331" s="220">
        <f>$BL$9*$BL$407</f>
        <v>705540</v>
      </c>
      <c r="BM331" s="221"/>
      <c r="BN331" s="221"/>
      <c r="BO331" s="221">
        <f t="shared" si="294"/>
        <v>705540</v>
      </c>
      <c r="BP331" s="221">
        <f t="shared" si="286"/>
        <v>557505.00216283766</v>
      </c>
      <c r="BQ331" s="232">
        <f t="shared" si="295"/>
        <v>148034.99783716234</v>
      </c>
    </row>
    <row r="332" spans="1:69" ht="109.2">
      <c r="A332" s="704"/>
      <c r="B332" s="113" t="s">
        <v>289</v>
      </c>
      <c r="C332" s="70" t="s">
        <v>913</v>
      </c>
      <c r="D332" s="119">
        <v>628</v>
      </c>
      <c r="E332" s="195" t="s">
        <v>21</v>
      </c>
      <c r="F332" s="124">
        <v>1</v>
      </c>
      <c r="G332" s="124"/>
      <c r="H332" s="124"/>
      <c r="I332" s="156">
        <v>0.5</v>
      </c>
      <c r="J332" s="123"/>
      <c r="K332" s="123"/>
      <c r="L332" s="123"/>
      <c r="M332" s="123"/>
      <c r="N332" s="123"/>
      <c r="O332" s="123"/>
      <c r="P332" s="123"/>
      <c r="Q332" s="123"/>
      <c r="R332" s="198">
        <f t="shared" si="275"/>
        <v>1</v>
      </c>
      <c r="S332" s="198">
        <f t="shared" si="276"/>
        <v>0</v>
      </c>
      <c r="T332" s="198">
        <f t="shared" si="277"/>
        <v>0</v>
      </c>
      <c r="U332" s="198">
        <f t="shared" si="278"/>
        <v>0.5</v>
      </c>
      <c r="V332" s="198">
        <f t="shared" si="279"/>
        <v>1.5</v>
      </c>
      <c r="W332" s="196">
        <v>1</v>
      </c>
      <c r="X332" s="50">
        <v>1</v>
      </c>
      <c r="Y332" s="50"/>
      <c r="Z332" s="111">
        <v>0.5</v>
      </c>
      <c r="AA332" s="50">
        <v>1</v>
      </c>
      <c r="AB332" s="50"/>
      <c r="AC332" s="204">
        <f t="shared" si="290"/>
        <v>-1</v>
      </c>
      <c r="AD332" s="217"/>
      <c r="AE332" s="196">
        <v>1</v>
      </c>
      <c r="AF332" s="50"/>
      <c r="AG332" s="50">
        <v>1.5</v>
      </c>
      <c r="AH332" s="129">
        <f t="shared" si="291"/>
        <v>0</v>
      </c>
      <c r="AI332" s="115">
        <v>1</v>
      </c>
      <c r="AJ332" s="115">
        <v>1</v>
      </c>
      <c r="AK332" s="115"/>
      <c r="AL332" s="115">
        <v>2</v>
      </c>
      <c r="AM332" s="50" t="s">
        <v>429</v>
      </c>
      <c r="AN332" s="50" t="s">
        <v>429</v>
      </c>
      <c r="AO332" s="50"/>
      <c r="AP332" s="49">
        <f t="shared" si="287"/>
        <v>1022.5</v>
      </c>
      <c r="AQ332" s="50">
        <v>570.70000000000005</v>
      </c>
      <c r="AR332" s="50">
        <v>167.2</v>
      </c>
      <c r="AS332" s="50">
        <v>222.8</v>
      </c>
      <c r="AT332" s="49">
        <f t="shared" si="288"/>
        <v>58.3</v>
      </c>
      <c r="AU332" s="50">
        <v>9.1999999999999993</v>
      </c>
      <c r="AV332" s="50">
        <v>49.1</v>
      </c>
      <c r="AW332" s="50"/>
      <c r="AX332" s="50"/>
      <c r="AY332" s="50"/>
      <c r="AZ332" s="49">
        <f t="shared" si="289"/>
        <v>3.5</v>
      </c>
      <c r="BA332" s="50">
        <v>3.5</v>
      </c>
      <c r="BB332" s="50"/>
      <c r="BC332" s="50"/>
      <c r="BD332" s="197" t="s">
        <v>930</v>
      </c>
      <c r="BF332" s="11">
        <f t="shared" si="282"/>
        <v>1022.5</v>
      </c>
      <c r="BG332" s="11">
        <f t="shared" si="283"/>
        <v>960.7</v>
      </c>
      <c r="BH332" s="11">
        <f t="shared" si="284"/>
        <v>1113.1592749687591</v>
      </c>
      <c r="BI332" s="11">
        <f t="shared" si="285"/>
        <v>1073.9798185941042</v>
      </c>
      <c r="BJ332" s="236">
        <f t="shared" si="292"/>
        <v>1.0886643275978083</v>
      </c>
      <c r="BK332" s="236">
        <f t="shared" si="293"/>
        <v>1.1179138321995463</v>
      </c>
      <c r="BL332" s="223">
        <f>$BL$9*$BL$407</f>
        <v>705540</v>
      </c>
      <c r="BM332" s="221"/>
      <c r="BN332" s="221"/>
      <c r="BO332" s="221">
        <f t="shared" si="294"/>
        <v>705540</v>
      </c>
      <c r="BP332" s="221">
        <f t="shared" si="286"/>
        <v>1113159.2749687592</v>
      </c>
      <c r="BQ332" s="232">
        <f t="shared" si="295"/>
        <v>-407619.27496875916</v>
      </c>
    </row>
    <row r="333" spans="1:69" ht="31.2">
      <c r="A333" s="704"/>
      <c r="B333" s="113" t="s">
        <v>290</v>
      </c>
      <c r="C333" s="70" t="s">
        <v>912</v>
      </c>
      <c r="D333" s="208">
        <v>213</v>
      </c>
      <c r="E333" s="113" t="s">
        <v>15</v>
      </c>
      <c r="F333" s="124">
        <v>1</v>
      </c>
      <c r="G333" s="124"/>
      <c r="H333" s="124"/>
      <c r="I333" s="156">
        <v>0.5</v>
      </c>
      <c r="J333" s="123"/>
      <c r="K333" s="123"/>
      <c r="L333" s="123"/>
      <c r="M333" s="123"/>
      <c r="N333" s="123"/>
      <c r="O333" s="123"/>
      <c r="P333" s="123"/>
      <c r="Q333" s="123"/>
      <c r="R333" s="198">
        <f t="shared" si="275"/>
        <v>1</v>
      </c>
      <c r="S333" s="198">
        <f t="shared" si="276"/>
        <v>0</v>
      </c>
      <c r="T333" s="198">
        <f t="shared" si="277"/>
        <v>0</v>
      </c>
      <c r="U333" s="198">
        <f t="shared" si="278"/>
        <v>0.5</v>
      </c>
      <c r="V333" s="198">
        <f t="shared" si="279"/>
        <v>1.5</v>
      </c>
      <c r="W333" s="50">
        <v>1</v>
      </c>
      <c r="X333" s="50"/>
      <c r="Y333" s="50"/>
      <c r="Z333" s="111">
        <v>0.25</v>
      </c>
      <c r="AA333" s="50"/>
      <c r="AB333" s="50"/>
      <c r="AC333" s="49">
        <f t="shared" si="290"/>
        <v>0</v>
      </c>
      <c r="AD333" s="51">
        <v>1</v>
      </c>
      <c r="AE333" s="50"/>
      <c r="AF333" s="50"/>
      <c r="AG333" s="111">
        <v>0.25</v>
      </c>
      <c r="AH333" s="218">
        <f t="shared" si="291"/>
        <v>0</v>
      </c>
      <c r="AI333" s="115">
        <v>1</v>
      </c>
      <c r="AJ333" s="115"/>
      <c r="AK333" s="115"/>
      <c r="AL333" s="115"/>
      <c r="AM333" s="50" t="s">
        <v>429</v>
      </c>
      <c r="AN333" s="50"/>
      <c r="AO333" s="50"/>
      <c r="AP333" s="49">
        <f t="shared" si="287"/>
        <v>447.5</v>
      </c>
      <c r="AQ333" s="50">
        <v>303.39999999999998</v>
      </c>
      <c r="AR333" s="50"/>
      <c r="AS333" s="50">
        <v>91.6</v>
      </c>
      <c r="AT333" s="49">
        <f t="shared" si="288"/>
        <v>49.5</v>
      </c>
      <c r="AU333" s="50">
        <v>8.5</v>
      </c>
      <c r="AV333" s="50">
        <v>41</v>
      </c>
      <c r="AW333" s="50"/>
      <c r="AX333" s="50"/>
      <c r="AY333" s="50"/>
      <c r="AZ333" s="49">
        <f t="shared" si="289"/>
        <v>3</v>
      </c>
      <c r="BA333" s="50">
        <v>3</v>
      </c>
      <c r="BB333" s="50"/>
      <c r="BC333" s="50"/>
      <c r="BD333" s="41"/>
      <c r="BF333" s="11">
        <f t="shared" si="282"/>
        <v>447.5</v>
      </c>
      <c r="BG333" s="11">
        <f t="shared" si="283"/>
        <v>395</v>
      </c>
      <c r="BH333" s="11">
        <f t="shared" si="284"/>
        <v>487.17728660001922</v>
      </c>
      <c r="BI333" s="11">
        <f t="shared" si="285"/>
        <v>441.5759637188209</v>
      </c>
      <c r="BJ333" s="236">
        <f t="shared" si="292"/>
        <v>1.0886643275978083</v>
      </c>
      <c r="BK333" s="236">
        <f t="shared" si="293"/>
        <v>1.1179138321995465</v>
      </c>
      <c r="BL333" s="220">
        <f>$BL$9*$BL$407</f>
        <v>705540</v>
      </c>
      <c r="BM333" s="221"/>
      <c r="BN333" s="221"/>
      <c r="BO333" s="221">
        <f t="shared" si="294"/>
        <v>705540</v>
      </c>
      <c r="BP333" s="221">
        <f t="shared" si="286"/>
        <v>487177.2866000192</v>
      </c>
      <c r="BQ333" s="232">
        <f t="shared" si="295"/>
        <v>218362.7133999808</v>
      </c>
    </row>
    <row r="334" spans="1:69" ht="62.4">
      <c r="A334" s="704"/>
      <c r="B334" s="113" t="s">
        <v>187</v>
      </c>
      <c r="C334" s="70" t="s">
        <v>911</v>
      </c>
      <c r="D334" s="119">
        <v>498</v>
      </c>
      <c r="E334" s="113" t="s">
        <v>15</v>
      </c>
      <c r="F334" s="124">
        <v>1</v>
      </c>
      <c r="G334" s="124"/>
      <c r="H334" s="124"/>
      <c r="I334" s="156">
        <v>0.5</v>
      </c>
      <c r="J334" s="123"/>
      <c r="K334" s="123"/>
      <c r="L334" s="123"/>
      <c r="M334" s="123"/>
      <c r="N334" s="123"/>
      <c r="O334" s="123"/>
      <c r="P334" s="123"/>
      <c r="Q334" s="123"/>
      <c r="R334" s="198">
        <f t="shared" si="275"/>
        <v>1</v>
      </c>
      <c r="S334" s="198">
        <f t="shared" si="276"/>
        <v>0</v>
      </c>
      <c r="T334" s="198">
        <f t="shared" si="277"/>
        <v>0</v>
      </c>
      <c r="U334" s="198">
        <f t="shared" si="278"/>
        <v>0.5</v>
      </c>
      <c r="V334" s="198">
        <f t="shared" si="279"/>
        <v>1.5</v>
      </c>
      <c r="W334" s="50">
        <v>1</v>
      </c>
      <c r="X334" s="50">
        <v>1</v>
      </c>
      <c r="Y334" s="50"/>
      <c r="Z334" s="111">
        <v>1</v>
      </c>
      <c r="AA334" s="50">
        <v>1</v>
      </c>
      <c r="AB334" s="50"/>
      <c r="AC334" s="204">
        <f t="shared" si="290"/>
        <v>-1</v>
      </c>
      <c r="AD334" s="51">
        <v>1</v>
      </c>
      <c r="AE334" s="50">
        <v>1</v>
      </c>
      <c r="AF334" s="50"/>
      <c r="AG334" s="50">
        <v>2</v>
      </c>
      <c r="AH334" s="204">
        <f t="shared" si="291"/>
        <v>-1</v>
      </c>
      <c r="AI334" s="115">
        <v>1</v>
      </c>
      <c r="AJ334" s="115">
        <v>1</v>
      </c>
      <c r="AK334" s="115"/>
      <c r="AL334" s="115">
        <v>2</v>
      </c>
      <c r="AM334" s="50" t="s">
        <v>429</v>
      </c>
      <c r="AN334" s="50" t="s">
        <v>429</v>
      </c>
      <c r="AO334" s="50"/>
      <c r="AP334" s="49">
        <f t="shared" si="287"/>
        <v>1091.3</v>
      </c>
      <c r="AQ334" s="50">
        <v>517</v>
      </c>
      <c r="AR334" s="50">
        <v>279.7</v>
      </c>
      <c r="AS334" s="50">
        <v>240.6</v>
      </c>
      <c r="AT334" s="49">
        <f t="shared" si="288"/>
        <v>50.5</v>
      </c>
      <c r="AU334" s="50">
        <v>9.5</v>
      </c>
      <c r="AV334" s="50">
        <v>41</v>
      </c>
      <c r="AW334" s="50"/>
      <c r="AX334" s="50"/>
      <c r="AY334" s="50"/>
      <c r="AZ334" s="49">
        <f t="shared" si="289"/>
        <v>3.5</v>
      </c>
      <c r="BA334" s="50">
        <v>3.5</v>
      </c>
      <c r="BB334" s="50"/>
      <c r="BC334" s="50"/>
      <c r="BD334" s="41"/>
      <c r="BF334" s="11">
        <f t="shared" si="282"/>
        <v>1091.3</v>
      </c>
      <c r="BG334" s="11">
        <f t="shared" si="283"/>
        <v>1037.3</v>
      </c>
      <c r="BH334" s="11">
        <f t="shared" si="284"/>
        <v>1188.0593807074881</v>
      </c>
      <c r="BI334" s="11">
        <f t="shared" si="285"/>
        <v>1159.6120181405895</v>
      </c>
      <c r="BJ334" s="236">
        <f t="shared" si="292"/>
        <v>1.0886643275978083</v>
      </c>
      <c r="BK334" s="236">
        <f t="shared" si="293"/>
        <v>1.1179138321995465</v>
      </c>
      <c r="BL334" s="225">
        <f>$BL$9*$BL$406</f>
        <v>587950</v>
      </c>
      <c r="BM334" s="221"/>
      <c r="BN334" s="221"/>
      <c r="BO334" s="221">
        <f t="shared" si="294"/>
        <v>587950</v>
      </c>
      <c r="BP334" s="221">
        <f t="shared" si="286"/>
        <v>1188059.3807074882</v>
      </c>
      <c r="BQ334" s="232">
        <f t="shared" si="295"/>
        <v>-600109.38070748816</v>
      </c>
    </row>
    <row r="335" spans="1:69" ht="46.8">
      <c r="A335" s="704"/>
      <c r="B335" s="113" t="s">
        <v>291</v>
      </c>
      <c r="C335" s="70" t="s">
        <v>910</v>
      </c>
      <c r="D335" s="208">
        <v>178</v>
      </c>
      <c r="E335" s="113" t="s">
        <v>15</v>
      </c>
      <c r="F335" s="124">
        <v>1</v>
      </c>
      <c r="G335" s="124"/>
      <c r="H335" s="124"/>
      <c r="I335" s="156">
        <v>0.5</v>
      </c>
      <c r="J335" s="123"/>
      <c r="K335" s="123"/>
      <c r="L335" s="123"/>
      <c r="M335" s="123"/>
      <c r="N335" s="123"/>
      <c r="O335" s="123"/>
      <c r="P335" s="123"/>
      <c r="Q335" s="123"/>
      <c r="R335" s="198">
        <f t="shared" si="275"/>
        <v>1</v>
      </c>
      <c r="S335" s="198">
        <f t="shared" si="276"/>
        <v>0</v>
      </c>
      <c r="T335" s="198">
        <f t="shared" si="277"/>
        <v>0</v>
      </c>
      <c r="U335" s="198">
        <f t="shared" si="278"/>
        <v>0.5</v>
      </c>
      <c r="V335" s="198">
        <f t="shared" si="279"/>
        <v>1.5</v>
      </c>
      <c r="W335" s="50">
        <v>1</v>
      </c>
      <c r="X335" s="50"/>
      <c r="Y335" s="50"/>
      <c r="Z335" s="111">
        <v>0.25</v>
      </c>
      <c r="AA335" s="50"/>
      <c r="AB335" s="50"/>
      <c r="AC335" s="49">
        <f t="shared" si="290"/>
        <v>0</v>
      </c>
      <c r="AD335" s="51">
        <v>1</v>
      </c>
      <c r="AE335" s="50"/>
      <c r="AF335" s="50"/>
      <c r="AG335" s="111">
        <v>0.25</v>
      </c>
      <c r="AH335" s="218">
        <f t="shared" si="291"/>
        <v>0</v>
      </c>
      <c r="AI335" s="115">
        <v>1</v>
      </c>
      <c r="AJ335" s="115"/>
      <c r="AK335" s="115"/>
      <c r="AL335" s="115"/>
      <c r="AM335" s="50" t="s">
        <v>429</v>
      </c>
      <c r="AN335" s="50"/>
      <c r="AO335" s="50"/>
      <c r="AP335" s="49">
        <f t="shared" si="287"/>
        <v>417.4</v>
      </c>
      <c r="AQ335" s="50">
        <v>319.8</v>
      </c>
      <c r="AR335" s="50"/>
      <c r="AS335" s="50">
        <v>96.6</v>
      </c>
      <c r="AT335" s="49">
        <f t="shared" si="288"/>
        <v>0</v>
      </c>
      <c r="AU335" s="50"/>
      <c r="AV335" s="50"/>
      <c r="AW335" s="50"/>
      <c r="AX335" s="50"/>
      <c r="AY335" s="50"/>
      <c r="AZ335" s="49">
        <f t="shared" si="289"/>
        <v>1</v>
      </c>
      <c r="BA335" s="50">
        <v>1</v>
      </c>
      <c r="BB335" s="50"/>
      <c r="BC335" s="50"/>
      <c r="BD335" s="41"/>
      <c r="BF335" s="11">
        <f t="shared" si="282"/>
        <v>417.4</v>
      </c>
      <c r="BG335" s="11">
        <f t="shared" si="283"/>
        <v>416.4</v>
      </c>
      <c r="BH335" s="11">
        <f t="shared" si="284"/>
        <v>454.40849033932511</v>
      </c>
      <c r="BI335" s="11">
        <f t="shared" si="285"/>
        <v>465.49931972789108</v>
      </c>
      <c r="BJ335" s="236">
        <f t="shared" si="292"/>
        <v>1.0886643275978083</v>
      </c>
      <c r="BK335" s="236">
        <f t="shared" si="293"/>
        <v>1.1179138321995463</v>
      </c>
      <c r="BL335" s="220">
        <f>$BL$9*$BL$407</f>
        <v>705540</v>
      </c>
      <c r="BM335" s="221"/>
      <c r="BN335" s="221"/>
      <c r="BO335" s="221">
        <f t="shared" si="294"/>
        <v>705540</v>
      </c>
      <c r="BP335" s="221">
        <f t="shared" si="286"/>
        <v>454408.4903393251</v>
      </c>
      <c r="BQ335" s="232">
        <f t="shared" si="295"/>
        <v>251131.5096606749</v>
      </c>
    </row>
    <row r="336" spans="1:69" ht="62.4">
      <c r="A336" s="704"/>
      <c r="B336" s="113" t="s">
        <v>292</v>
      </c>
      <c r="C336" s="70" t="s">
        <v>909</v>
      </c>
      <c r="D336" s="208">
        <v>163</v>
      </c>
      <c r="E336" s="113" t="s">
        <v>15</v>
      </c>
      <c r="F336" s="124">
        <v>1</v>
      </c>
      <c r="G336" s="124"/>
      <c r="H336" s="124"/>
      <c r="I336" s="156">
        <v>0.5</v>
      </c>
      <c r="J336" s="123"/>
      <c r="K336" s="123"/>
      <c r="L336" s="123"/>
      <c r="M336" s="123"/>
      <c r="N336" s="123"/>
      <c r="O336" s="123"/>
      <c r="P336" s="123"/>
      <c r="Q336" s="123"/>
      <c r="R336" s="198">
        <f t="shared" si="275"/>
        <v>1</v>
      </c>
      <c r="S336" s="198">
        <f t="shared" si="276"/>
        <v>0</v>
      </c>
      <c r="T336" s="198">
        <f t="shared" si="277"/>
        <v>0</v>
      </c>
      <c r="U336" s="198">
        <f t="shared" si="278"/>
        <v>0.5</v>
      </c>
      <c r="V336" s="198">
        <f t="shared" si="279"/>
        <v>1.5</v>
      </c>
      <c r="W336" s="50">
        <v>1</v>
      </c>
      <c r="X336" s="50"/>
      <c r="Y336" s="50"/>
      <c r="Z336" s="111">
        <v>0.25</v>
      </c>
      <c r="AA336" s="50">
        <v>0.5</v>
      </c>
      <c r="AB336" s="50"/>
      <c r="AC336" s="49">
        <f t="shared" si="290"/>
        <v>0</v>
      </c>
      <c r="AD336" s="51">
        <v>1</v>
      </c>
      <c r="AE336" s="50"/>
      <c r="AF336" s="50"/>
      <c r="AG336" s="111">
        <v>0.25</v>
      </c>
      <c r="AH336" s="218">
        <f t="shared" si="291"/>
        <v>0</v>
      </c>
      <c r="AI336" s="115">
        <v>1</v>
      </c>
      <c r="AJ336" s="115"/>
      <c r="AK336" s="115"/>
      <c r="AL336" s="115"/>
      <c r="AM336" s="50" t="s">
        <v>429</v>
      </c>
      <c r="AN336" s="50"/>
      <c r="AO336" s="50"/>
      <c r="AP336" s="49">
        <f t="shared" si="287"/>
        <v>443.6</v>
      </c>
      <c r="AQ336" s="50">
        <v>315.60000000000002</v>
      </c>
      <c r="AR336" s="50"/>
      <c r="AS336" s="50">
        <v>95.3</v>
      </c>
      <c r="AT336" s="49">
        <f t="shared" si="288"/>
        <v>29.700000000000003</v>
      </c>
      <c r="AU336" s="50">
        <v>5.0999999999999996</v>
      </c>
      <c r="AV336" s="50">
        <v>24.6</v>
      </c>
      <c r="AW336" s="50"/>
      <c r="AX336" s="50"/>
      <c r="AY336" s="50"/>
      <c r="AZ336" s="49">
        <f t="shared" si="289"/>
        <v>3</v>
      </c>
      <c r="BA336" s="50">
        <v>3</v>
      </c>
      <c r="BB336" s="50"/>
      <c r="BC336" s="50"/>
      <c r="BD336" s="41"/>
      <c r="BF336" s="11">
        <f t="shared" si="282"/>
        <v>443.6</v>
      </c>
      <c r="BG336" s="11">
        <f t="shared" si="283"/>
        <v>410.90000000000003</v>
      </c>
      <c r="BH336" s="11">
        <f t="shared" si="284"/>
        <v>482.93149572238775</v>
      </c>
      <c r="BI336" s="11">
        <f t="shared" si="285"/>
        <v>459.35079365079366</v>
      </c>
      <c r="BJ336" s="236">
        <f t="shared" si="292"/>
        <v>1.0886643275978083</v>
      </c>
      <c r="BK336" s="236">
        <f t="shared" si="293"/>
        <v>1.1179138321995463</v>
      </c>
      <c r="BL336" s="220">
        <f>$BL$9*$BL$407</f>
        <v>705540</v>
      </c>
      <c r="BM336" s="221"/>
      <c r="BN336" s="221"/>
      <c r="BO336" s="221">
        <f t="shared" si="294"/>
        <v>705540</v>
      </c>
      <c r="BP336" s="221">
        <f t="shared" si="286"/>
        <v>482931.49572238774</v>
      </c>
      <c r="BQ336" s="232">
        <f t="shared" si="295"/>
        <v>222608.50427761226</v>
      </c>
    </row>
    <row r="337" spans="1:69">
      <c r="A337" s="704"/>
      <c r="B337" s="113" t="s">
        <v>293</v>
      </c>
      <c r="C337" s="70" t="s">
        <v>659</v>
      </c>
      <c r="D337" s="119">
        <v>448</v>
      </c>
      <c r="E337" s="113" t="s">
        <v>18</v>
      </c>
      <c r="F337" s="124">
        <v>1</v>
      </c>
      <c r="G337" s="124"/>
      <c r="H337" s="124"/>
      <c r="I337" s="156">
        <v>0.5</v>
      </c>
      <c r="J337" s="123"/>
      <c r="K337" s="123"/>
      <c r="L337" s="123"/>
      <c r="M337" s="123"/>
      <c r="N337" s="123"/>
      <c r="O337" s="123"/>
      <c r="P337" s="123"/>
      <c r="Q337" s="123"/>
      <c r="R337" s="198">
        <f t="shared" si="275"/>
        <v>1</v>
      </c>
      <c r="S337" s="198">
        <f t="shared" si="276"/>
        <v>0</v>
      </c>
      <c r="T337" s="198">
        <f t="shared" si="277"/>
        <v>0</v>
      </c>
      <c r="U337" s="198">
        <f t="shared" si="278"/>
        <v>0.5</v>
      </c>
      <c r="V337" s="198">
        <f t="shared" si="279"/>
        <v>1.5</v>
      </c>
      <c r="W337" s="50">
        <v>1</v>
      </c>
      <c r="X337" s="50"/>
      <c r="Y337" s="50"/>
      <c r="Z337" s="111">
        <v>0.25</v>
      </c>
      <c r="AA337" s="50"/>
      <c r="AB337" s="50"/>
      <c r="AC337" s="49">
        <f t="shared" si="290"/>
        <v>0</v>
      </c>
      <c r="AD337" s="60"/>
      <c r="AE337" s="155">
        <v>1</v>
      </c>
      <c r="AF337" s="50"/>
      <c r="AG337" s="111">
        <v>0.25</v>
      </c>
      <c r="AH337" s="129">
        <f t="shared" si="291"/>
        <v>0</v>
      </c>
      <c r="AI337" s="115">
        <v>1</v>
      </c>
      <c r="AJ337" s="115"/>
      <c r="AK337" s="115"/>
      <c r="AL337" s="115"/>
      <c r="AM337" s="50" t="s">
        <v>429</v>
      </c>
      <c r="AN337" s="50"/>
      <c r="AO337" s="50"/>
      <c r="AP337" s="49">
        <f t="shared" si="287"/>
        <v>543.9</v>
      </c>
      <c r="AQ337" s="50">
        <v>389.2</v>
      </c>
      <c r="AR337" s="50"/>
      <c r="AS337" s="50">
        <v>117.5</v>
      </c>
      <c r="AT337" s="49">
        <f t="shared" si="288"/>
        <v>34.200000000000003</v>
      </c>
      <c r="AU337" s="50">
        <v>7</v>
      </c>
      <c r="AV337" s="50"/>
      <c r="AW337" s="50">
        <v>27.2</v>
      </c>
      <c r="AX337" s="50"/>
      <c r="AY337" s="50"/>
      <c r="AZ337" s="49">
        <f t="shared" si="289"/>
        <v>3</v>
      </c>
      <c r="BA337" s="50">
        <v>3</v>
      </c>
      <c r="BB337" s="50"/>
      <c r="BC337" s="50"/>
      <c r="BD337" s="41"/>
      <c r="BF337" s="11">
        <f t="shared" si="282"/>
        <v>543.9</v>
      </c>
      <c r="BG337" s="11">
        <f t="shared" si="283"/>
        <v>506.7</v>
      </c>
      <c r="BH337" s="11">
        <f t="shared" si="284"/>
        <v>592.12452778044792</v>
      </c>
      <c r="BI337" s="11">
        <f t="shared" si="285"/>
        <v>566.44693877551026</v>
      </c>
      <c r="BJ337" s="236">
        <f t="shared" si="292"/>
        <v>1.0886643275978083</v>
      </c>
      <c r="BK337" s="236">
        <f t="shared" si="293"/>
        <v>1.1179138321995465</v>
      </c>
      <c r="BL337" s="222">
        <f>$BL$9*$BL$405</f>
        <v>470360</v>
      </c>
      <c r="BM337" s="221"/>
      <c r="BN337" s="221"/>
      <c r="BO337" s="221">
        <f t="shared" si="294"/>
        <v>470360</v>
      </c>
      <c r="BP337" s="221">
        <f t="shared" si="286"/>
        <v>592124.52778044797</v>
      </c>
      <c r="BQ337" s="232">
        <f t="shared" si="295"/>
        <v>-121764.52778044797</v>
      </c>
    </row>
    <row r="338" spans="1:69" s="14" customFormat="1">
      <c r="A338" s="3">
        <v>15</v>
      </c>
      <c r="B338" s="12" t="s">
        <v>10</v>
      </c>
      <c r="C338" s="12"/>
      <c r="D338" s="3"/>
      <c r="E338" s="12"/>
      <c r="F338" s="12">
        <f>SUM(F323:F337)</f>
        <v>14</v>
      </c>
      <c r="G338" s="12">
        <f t="shared" ref="G338:BC338" si="296">SUM(G323:G337)</f>
        <v>0</v>
      </c>
      <c r="H338" s="12">
        <f t="shared" si="296"/>
        <v>0</v>
      </c>
      <c r="I338" s="12">
        <f t="shared" si="296"/>
        <v>7</v>
      </c>
      <c r="J338" s="12">
        <f t="shared" si="296"/>
        <v>0</v>
      </c>
      <c r="K338" s="12">
        <f t="shared" si="296"/>
        <v>0</v>
      </c>
      <c r="L338" s="12">
        <f t="shared" si="296"/>
        <v>0</v>
      </c>
      <c r="M338" s="12">
        <f t="shared" si="296"/>
        <v>0</v>
      </c>
      <c r="N338" s="12">
        <f t="shared" si="296"/>
        <v>0</v>
      </c>
      <c r="O338" s="12">
        <f t="shared" si="296"/>
        <v>0</v>
      </c>
      <c r="P338" s="12">
        <f t="shared" si="296"/>
        <v>0</v>
      </c>
      <c r="Q338" s="12">
        <f t="shared" si="296"/>
        <v>0</v>
      </c>
      <c r="R338" s="12">
        <f t="shared" si="296"/>
        <v>14</v>
      </c>
      <c r="S338" s="12">
        <f t="shared" si="296"/>
        <v>0</v>
      </c>
      <c r="T338" s="12">
        <f t="shared" si="296"/>
        <v>0</v>
      </c>
      <c r="U338" s="12">
        <f t="shared" si="296"/>
        <v>7</v>
      </c>
      <c r="V338" s="12">
        <f t="shared" si="296"/>
        <v>21</v>
      </c>
      <c r="W338" s="12">
        <f t="shared" si="296"/>
        <v>13</v>
      </c>
      <c r="X338" s="12">
        <f t="shared" si="296"/>
        <v>5</v>
      </c>
      <c r="Y338" s="12">
        <f t="shared" si="296"/>
        <v>0</v>
      </c>
      <c r="Z338" s="12">
        <f t="shared" si="296"/>
        <v>5.25</v>
      </c>
      <c r="AA338" s="12">
        <f t="shared" si="296"/>
        <v>6</v>
      </c>
      <c r="AB338" s="12">
        <f t="shared" si="296"/>
        <v>1</v>
      </c>
      <c r="AC338" s="204">
        <f t="shared" si="290"/>
        <v>-4</v>
      </c>
      <c r="AD338" s="12">
        <f t="shared" si="296"/>
        <v>10.25</v>
      </c>
      <c r="AE338" s="12">
        <f t="shared" si="296"/>
        <v>6</v>
      </c>
      <c r="AF338" s="12">
        <f t="shared" si="296"/>
        <v>0</v>
      </c>
      <c r="AG338" s="12">
        <f t="shared" si="296"/>
        <v>9.5</v>
      </c>
      <c r="AH338" s="204">
        <f t="shared" si="291"/>
        <v>-2.25</v>
      </c>
      <c r="AI338" s="12">
        <f t="shared" si="296"/>
        <v>12</v>
      </c>
      <c r="AJ338" s="12">
        <f t="shared" si="296"/>
        <v>5</v>
      </c>
      <c r="AK338" s="12">
        <f t="shared" si="296"/>
        <v>0</v>
      </c>
      <c r="AL338" s="12">
        <f t="shared" si="296"/>
        <v>13</v>
      </c>
      <c r="AM338" s="12">
        <f t="shared" si="296"/>
        <v>0</v>
      </c>
      <c r="AN338" s="12">
        <f t="shared" si="296"/>
        <v>0</v>
      </c>
      <c r="AO338" s="12">
        <f t="shared" si="296"/>
        <v>0</v>
      </c>
      <c r="AP338" s="12">
        <f t="shared" si="296"/>
        <v>8322.4</v>
      </c>
      <c r="AQ338" s="12">
        <f t="shared" si="296"/>
        <v>4927.2</v>
      </c>
      <c r="AR338" s="12">
        <f t="shared" si="296"/>
        <v>1034.2</v>
      </c>
      <c r="AS338" s="12">
        <f t="shared" si="296"/>
        <v>1800.1999999999998</v>
      </c>
      <c r="AT338" s="12">
        <f t="shared" si="296"/>
        <v>518.80000000000007</v>
      </c>
      <c r="AU338" s="12">
        <f t="shared" si="296"/>
        <v>80</v>
      </c>
      <c r="AV338" s="12">
        <f t="shared" si="296"/>
        <v>393.6</v>
      </c>
      <c r="AW338" s="12">
        <f t="shared" si="296"/>
        <v>27.2</v>
      </c>
      <c r="AX338" s="12">
        <f t="shared" si="296"/>
        <v>18</v>
      </c>
      <c r="AY338" s="12">
        <f t="shared" si="296"/>
        <v>0</v>
      </c>
      <c r="AZ338" s="12">
        <f t="shared" si="296"/>
        <v>42</v>
      </c>
      <c r="BA338" s="12">
        <f t="shared" si="296"/>
        <v>42</v>
      </c>
      <c r="BB338" s="12">
        <f t="shared" si="296"/>
        <v>0</v>
      </c>
      <c r="BC338" s="12">
        <f t="shared" si="296"/>
        <v>0</v>
      </c>
      <c r="BD338" s="42"/>
      <c r="BF338" s="13">
        <f>SUM(BF323:BF337)</f>
        <v>8322.4</v>
      </c>
      <c r="BG338" s="13">
        <f>SUM(BG323:BG337)</f>
        <v>7761.5999999999995</v>
      </c>
      <c r="BH338" s="13">
        <f>'[1]Свердловская ЦРБ'!$K$90</f>
        <v>9060.2999999999993</v>
      </c>
      <c r="BI338" s="13">
        <f>'[1]Свердловская ЦРБ'!$K$11</f>
        <v>8676.7999999999993</v>
      </c>
      <c r="BJ338" s="236">
        <f t="shared" si="292"/>
        <v>1.0886643275978083</v>
      </c>
      <c r="BK338" s="236">
        <f t="shared" si="293"/>
        <v>1.1179138321995465</v>
      </c>
      <c r="BL338" s="28">
        <f t="shared" ref="BL338:BQ338" si="297">SUM(BL323:BL337)</f>
        <v>9407200</v>
      </c>
      <c r="BM338" s="28">
        <f t="shared" si="297"/>
        <v>0</v>
      </c>
      <c r="BN338" s="28">
        <f t="shared" si="297"/>
        <v>0</v>
      </c>
      <c r="BO338" s="28">
        <f t="shared" si="297"/>
        <v>9407200</v>
      </c>
      <c r="BP338" s="28">
        <f t="shared" si="297"/>
        <v>9060299.9999999981</v>
      </c>
      <c r="BQ338" s="233">
        <f t="shared" si="297"/>
        <v>346900.00000000012</v>
      </c>
    </row>
    <row r="339" spans="1:69">
      <c r="A339" s="704" t="s">
        <v>294</v>
      </c>
      <c r="B339" s="113" t="s">
        <v>295</v>
      </c>
      <c r="C339" s="99" t="s">
        <v>701</v>
      </c>
      <c r="D339" s="208">
        <v>274</v>
      </c>
      <c r="E339" s="113" t="s">
        <v>15</v>
      </c>
      <c r="F339" s="124">
        <v>1</v>
      </c>
      <c r="G339" s="124"/>
      <c r="H339" s="124"/>
      <c r="I339" s="156">
        <v>0.5</v>
      </c>
      <c r="J339" s="123"/>
      <c r="K339" s="123"/>
      <c r="L339" s="123"/>
      <c r="M339" s="123"/>
      <c r="N339" s="123"/>
      <c r="O339" s="123"/>
      <c r="P339" s="123"/>
      <c r="Q339" s="123"/>
      <c r="R339" s="198">
        <f t="shared" si="275"/>
        <v>1</v>
      </c>
      <c r="S339" s="198">
        <f t="shared" si="276"/>
        <v>0</v>
      </c>
      <c r="T339" s="198">
        <f t="shared" si="277"/>
        <v>0</v>
      </c>
      <c r="U339" s="198">
        <f t="shared" si="278"/>
        <v>0.5</v>
      </c>
      <c r="V339" s="198">
        <f t="shared" si="279"/>
        <v>1.5</v>
      </c>
      <c r="W339" s="49">
        <v>1</v>
      </c>
      <c r="X339" s="49"/>
      <c r="Y339" s="49"/>
      <c r="Z339" s="49">
        <v>0.5</v>
      </c>
      <c r="AA339" s="49">
        <v>0.5</v>
      </c>
      <c r="AB339" s="49"/>
      <c r="AC339" s="49">
        <f t="shared" si="290"/>
        <v>0</v>
      </c>
      <c r="AD339" s="51">
        <v>1</v>
      </c>
      <c r="AE339" s="50"/>
      <c r="AF339" s="50"/>
      <c r="AG339" s="50">
        <v>0.5</v>
      </c>
      <c r="AH339" s="218">
        <f t="shared" si="291"/>
        <v>0</v>
      </c>
      <c r="AI339" s="115">
        <v>1</v>
      </c>
      <c r="AJ339" s="115"/>
      <c r="AK339" s="115"/>
      <c r="AL339" s="115">
        <v>1</v>
      </c>
      <c r="AM339" s="50" t="s">
        <v>429</v>
      </c>
      <c r="AN339" s="50"/>
      <c r="AO339" s="50"/>
      <c r="AP339" s="49">
        <f>AQ339+AR339+AS339+AT339+AY339+AZ339</f>
        <v>486.99139999999994</v>
      </c>
      <c r="AQ339" s="49">
        <v>281.5</v>
      </c>
      <c r="AR339" s="49">
        <v>59.2</v>
      </c>
      <c r="AS339" s="49">
        <f>SUM(AQ339+AR339)*(30.2%)</f>
        <v>102.89139999999999</v>
      </c>
      <c r="AT339" s="49">
        <f>AU339+AV339+AW339+AX339</f>
        <v>40.5</v>
      </c>
      <c r="AU339" s="49"/>
      <c r="AV339" s="49">
        <v>40.5</v>
      </c>
      <c r="AW339" s="49"/>
      <c r="AX339" s="49"/>
      <c r="AY339" s="49"/>
      <c r="AZ339" s="49">
        <f>BA339+BB339+BC339</f>
        <v>2.9</v>
      </c>
      <c r="BA339" s="49">
        <v>2.9</v>
      </c>
      <c r="BB339" s="49"/>
      <c r="BC339" s="49"/>
      <c r="BD339" s="38"/>
      <c r="BF339" s="11">
        <f t="shared" ref="BF339:BF347" si="298">AP339</f>
        <v>486.99139999999994</v>
      </c>
      <c r="BG339" s="11">
        <f t="shared" ref="BG339:BG347" si="299">AQ339+AR339+AS339</f>
        <v>443.59139999999996</v>
      </c>
      <c r="BH339" s="11">
        <f t="shared" ref="BH339:BH347" si="300">$BH$348*(BF339/$BF$348)</f>
        <v>755.84558048131305</v>
      </c>
      <c r="BI339" s="11">
        <f t="shared" ref="BI339:BI347" si="301">$BI$348*(BG339/$BG$348)</f>
        <v>696.67084297144584</v>
      </c>
      <c r="BJ339" s="236">
        <f t="shared" si="292"/>
        <v>1.5520717213513691</v>
      </c>
      <c r="BK339" s="236">
        <f t="shared" si="293"/>
        <v>1.5705237815057864</v>
      </c>
      <c r="BL339" s="220">
        <f>$BL$9*$BL$407</f>
        <v>705540</v>
      </c>
      <c r="BM339" s="221"/>
      <c r="BN339" s="221"/>
      <c r="BO339" s="221">
        <f t="shared" si="294"/>
        <v>705540</v>
      </c>
      <c r="BP339" s="221">
        <f t="shared" ref="BP339:BP347" si="302">BH339*1000</f>
        <v>755845.58048131305</v>
      </c>
      <c r="BQ339" s="232">
        <f t="shared" si="295"/>
        <v>-50305.580481313053</v>
      </c>
    </row>
    <row r="340" spans="1:69" ht="31.2">
      <c r="A340" s="704"/>
      <c r="B340" s="113" t="s">
        <v>296</v>
      </c>
      <c r="C340" s="99" t="s">
        <v>702</v>
      </c>
      <c r="D340" s="119">
        <v>319</v>
      </c>
      <c r="E340" s="113" t="s">
        <v>15</v>
      </c>
      <c r="F340" s="124">
        <v>1</v>
      </c>
      <c r="G340" s="124"/>
      <c r="H340" s="124"/>
      <c r="I340" s="156">
        <v>0.5</v>
      </c>
      <c r="J340" s="123"/>
      <c r="K340" s="123"/>
      <c r="L340" s="123"/>
      <c r="M340" s="123"/>
      <c r="N340" s="123"/>
      <c r="O340" s="123"/>
      <c r="P340" s="123"/>
      <c r="Q340" s="123"/>
      <c r="R340" s="198">
        <f t="shared" si="275"/>
        <v>1</v>
      </c>
      <c r="S340" s="198">
        <f t="shared" si="276"/>
        <v>0</v>
      </c>
      <c r="T340" s="198">
        <f t="shared" si="277"/>
        <v>0</v>
      </c>
      <c r="U340" s="198">
        <f t="shared" si="278"/>
        <v>0.5</v>
      </c>
      <c r="V340" s="198">
        <f t="shared" si="279"/>
        <v>1.5</v>
      </c>
      <c r="W340" s="49">
        <v>1</v>
      </c>
      <c r="X340" s="49"/>
      <c r="Y340" s="49"/>
      <c r="Z340" s="49">
        <v>0.5</v>
      </c>
      <c r="AA340" s="49">
        <v>0.5</v>
      </c>
      <c r="AB340" s="49"/>
      <c r="AC340" s="49">
        <f t="shared" si="290"/>
        <v>0</v>
      </c>
      <c r="AD340" s="51">
        <v>1</v>
      </c>
      <c r="AE340" s="50"/>
      <c r="AF340" s="50"/>
      <c r="AG340" s="50">
        <v>0.5</v>
      </c>
      <c r="AH340" s="218">
        <f t="shared" si="291"/>
        <v>0</v>
      </c>
      <c r="AI340" s="115">
        <v>1</v>
      </c>
      <c r="AJ340" s="115"/>
      <c r="AK340" s="115"/>
      <c r="AL340" s="115">
        <v>1</v>
      </c>
      <c r="AM340" s="50" t="s">
        <v>429</v>
      </c>
      <c r="AN340" s="50"/>
      <c r="AO340" s="50"/>
      <c r="AP340" s="49">
        <f t="shared" ref="AP340:AP347" si="303">AQ340+AR340+AS340+AT340+AY340+AZ340</f>
        <v>416.46439999999996</v>
      </c>
      <c r="AQ340" s="49">
        <v>220.7</v>
      </c>
      <c r="AR340" s="49">
        <v>81.5</v>
      </c>
      <c r="AS340" s="49">
        <f t="shared" ref="AS340:AS347" si="304">SUM(AQ340+AR340)*(30.2%)</f>
        <v>91.264399999999995</v>
      </c>
      <c r="AT340" s="49">
        <f t="shared" ref="AT340:AT347" si="305">AU340+AV340+AW340+AX340</f>
        <v>21.1</v>
      </c>
      <c r="AU340" s="49"/>
      <c r="AV340" s="49">
        <v>21.1</v>
      </c>
      <c r="AW340" s="49"/>
      <c r="AX340" s="49"/>
      <c r="AY340" s="49"/>
      <c r="AZ340" s="49">
        <f t="shared" ref="AZ340:AZ347" si="306">BA340+BB340+BC340</f>
        <v>1.9</v>
      </c>
      <c r="BA340" s="49">
        <v>1.9</v>
      </c>
      <c r="BB340" s="49"/>
      <c r="BC340" s="49"/>
      <c r="BD340" s="38"/>
      <c r="BF340" s="11">
        <f t="shared" si="298"/>
        <v>416.46439999999996</v>
      </c>
      <c r="BG340" s="11">
        <f t="shared" si="299"/>
        <v>393.46439999999996</v>
      </c>
      <c r="BH340" s="11">
        <f t="shared" si="300"/>
        <v>646.38261818956516</v>
      </c>
      <c r="BI340" s="11">
        <f t="shared" si="301"/>
        <v>617.94519737590531</v>
      </c>
      <c r="BJ340" s="236">
        <f t="shared" si="292"/>
        <v>1.5520717213513693</v>
      </c>
      <c r="BK340" s="236">
        <f t="shared" si="293"/>
        <v>1.5705237815057864</v>
      </c>
      <c r="BL340" s="220">
        <f>$BL$9*$BL$407</f>
        <v>705540</v>
      </c>
      <c r="BM340" s="221"/>
      <c r="BN340" s="221"/>
      <c r="BO340" s="221">
        <f t="shared" si="294"/>
        <v>705540</v>
      </c>
      <c r="BP340" s="221">
        <f t="shared" si="302"/>
        <v>646382.61818956514</v>
      </c>
      <c r="BQ340" s="232">
        <f t="shared" si="295"/>
        <v>59157.381810434861</v>
      </c>
    </row>
    <row r="341" spans="1:69" s="73" customFormat="1" ht="31.2">
      <c r="A341" s="704"/>
      <c r="B341" s="112" t="s">
        <v>364</v>
      </c>
      <c r="C341" s="99" t="s">
        <v>703</v>
      </c>
      <c r="D341" s="208">
        <v>145</v>
      </c>
      <c r="E341" s="112" t="s">
        <v>15</v>
      </c>
      <c r="F341" s="124">
        <v>1</v>
      </c>
      <c r="G341" s="124"/>
      <c r="H341" s="124"/>
      <c r="I341" s="156">
        <v>0.5</v>
      </c>
      <c r="J341" s="123"/>
      <c r="K341" s="123"/>
      <c r="L341" s="123"/>
      <c r="M341" s="123"/>
      <c r="N341" s="123"/>
      <c r="O341" s="123"/>
      <c r="P341" s="123"/>
      <c r="Q341" s="123"/>
      <c r="R341" s="198">
        <f t="shared" si="275"/>
        <v>1</v>
      </c>
      <c r="S341" s="198">
        <f t="shared" si="276"/>
        <v>0</v>
      </c>
      <c r="T341" s="198">
        <f t="shared" si="277"/>
        <v>0</v>
      </c>
      <c r="U341" s="198">
        <f t="shared" si="278"/>
        <v>0.5</v>
      </c>
      <c r="V341" s="198">
        <f t="shared" si="279"/>
        <v>1.5</v>
      </c>
      <c r="W341" s="54">
        <v>1</v>
      </c>
      <c r="X341" s="54"/>
      <c r="Y341" s="54"/>
      <c r="Z341" s="54">
        <v>0.5</v>
      </c>
      <c r="AA341" s="54">
        <v>0.5</v>
      </c>
      <c r="AB341" s="54"/>
      <c r="AC341" s="49">
        <f t="shared" si="290"/>
        <v>0</v>
      </c>
      <c r="AD341" s="51">
        <v>0.5</v>
      </c>
      <c r="AE341" s="50"/>
      <c r="AF341" s="50"/>
      <c r="AG341" s="50">
        <v>0.5</v>
      </c>
      <c r="AH341" s="204">
        <f t="shared" si="291"/>
        <v>0.5</v>
      </c>
      <c r="AI341" s="115">
        <v>1</v>
      </c>
      <c r="AJ341" s="115"/>
      <c r="AK341" s="115"/>
      <c r="AL341" s="115">
        <v>1</v>
      </c>
      <c r="AM341" s="50" t="s">
        <v>430</v>
      </c>
      <c r="AN341" s="50"/>
      <c r="AO341" s="50"/>
      <c r="AP341" s="49">
        <f t="shared" si="303"/>
        <v>200.84639999999996</v>
      </c>
      <c r="AQ341" s="49">
        <v>55.9</v>
      </c>
      <c r="AR341" s="49">
        <v>87.3</v>
      </c>
      <c r="AS341" s="49">
        <f t="shared" si="304"/>
        <v>43.246399999999994</v>
      </c>
      <c r="AT341" s="49">
        <f t="shared" si="305"/>
        <v>13.7</v>
      </c>
      <c r="AU341" s="49"/>
      <c r="AV341" s="49">
        <v>13.7</v>
      </c>
      <c r="AW341" s="49"/>
      <c r="AX341" s="49"/>
      <c r="AY341" s="49"/>
      <c r="AZ341" s="49">
        <f t="shared" si="306"/>
        <v>0.7</v>
      </c>
      <c r="BA341" s="49">
        <v>0.7</v>
      </c>
      <c r="BB341" s="49"/>
      <c r="BC341" s="49"/>
      <c r="BD341" s="48" t="s">
        <v>710</v>
      </c>
      <c r="BF341" s="11">
        <f t="shared" si="298"/>
        <v>200.84639999999996</v>
      </c>
      <c r="BG341" s="11">
        <f t="shared" si="299"/>
        <v>186.44639999999998</v>
      </c>
      <c r="BH341" s="11">
        <f t="shared" si="300"/>
        <v>311.72801777522557</v>
      </c>
      <c r="BI341" s="11">
        <f t="shared" si="301"/>
        <v>292.81850517614043</v>
      </c>
      <c r="BJ341" s="236">
        <f t="shared" si="292"/>
        <v>1.5520717213513691</v>
      </c>
      <c r="BK341" s="236">
        <f t="shared" si="293"/>
        <v>1.5705237815057864</v>
      </c>
      <c r="BL341" s="225">
        <f>$BL$9*$BL$406</f>
        <v>587950</v>
      </c>
      <c r="BM341" s="229"/>
      <c r="BN341" s="229"/>
      <c r="BO341" s="221">
        <f t="shared" si="294"/>
        <v>587950</v>
      </c>
      <c r="BP341" s="221">
        <f t="shared" si="302"/>
        <v>311728.01777522557</v>
      </c>
      <c r="BQ341" s="232">
        <f t="shared" si="295"/>
        <v>276221.98222477443</v>
      </c>
    </row>
    <row r="342" spans="1:69">
      <c r="A342" s="704"/>
      <c r="B342" s="113" t="s">
        <v>297</v>
      </c>
      <c r="C342" s="99" t="s">
        <v>704</v>
      </c>
      <c r="D342" s="208">
        <v>127</v>
      </c>
      <c r="E342" s="113" t="s">
        <v>15</v>
      </c>
      <c r="F342" s="124">
        <v>1</v>
      </c>
      <c r="G342" s="124"/>
      <c r="H342" s="124"/>
      <c r="I342" s="156">
        <v>0.5</v>
      </c>
      <c r="J342" s="123"/>
      <c r="K342" s="123"/>
      <c r="L342" s="123"/>
      <c r="M342" s="123"/>
      <c r="N342" s="123"/>
      <c r="O342" s="123"/>
      <c r="P342" s="123"/>
      <c r="Q342" s="123"/>
      <c r="R342" s="198">
        <f t="shared" si="275"/>
        <v>1</v>
      </c>
      <c r="S342" s="198">
        <f t="shared" si="276"/>
        <v>0</v>
      </c>
      <c r="T342" s="198">
        <f t="shared" si="277"/>
        <v>0</v>
      </c>
      <c r="U342" s="198">
        <f t="shared" si="278"/>
        <v>0.5</v>
      </c>
      <c r="V342" s="198">
        <f t="shared" si="279"/>
        <v>1.5</v>
      </c>
      <c r="W342" s="49">
        <v>1</v>
      </c>
      <c r="X342" s="49"/>
      <c r="Y342" s="49"/>
      <c r="Z342" s="49">
        <v>0.5</v>
      </c>
      <c r="AA342" s="49">
        <v>0.5</v>
      </c>
      <c r="AB342" s="49"/>
      <c r="AC342" s="49">
        <f t="shared" si="290"/>
        <v>0</v>
      </c>
      <c r="AD342" s="51">
        <v>1</v>
      </c>
      <c r="AE342" s="50"/>
      <c r="AF342" s="50"/>
      <c r="AG342" s="50">
        <v>0.5</v>
      </c>
      <c r="AH342" s="218">
        <f t="shared" si="291"/>
        <v>0</v>
      </c>
      <c r="AI342" s="115">
        <v>1</v>
      </c>
      <c r="AJ342" s="115"/>
      <c r="AK342" s="115"/>
      <c r="AL342" s="115">
        <v>1</v>
      </c>
      <c r="AM342" s="50" t="s">
        <v>429</v>
      </c>
      <c r="AN342" s="50"/>
      <c r="AO342" s="50"/>
      <c r="AP342" s="49">
        <f t="shared" si="303"/>
        <v>475.75440000000009</v>
      </c>
      <c r="AQ342" s="49">
        <v>209.3</v>
      </c>
      <c r="AR342" s="49">
        <v>87.9</v>
      </c>
      <c r="AS342" s="49">
        <f t="shared" si="304"/>
        <v>89.754400000000004</v>
      </c>
      <c r="AT342" s="49">
        <f t="shared" si="305"/>
        <v>84.5</v>
      </c>
      <c r="AU342" s="49"/>
      <c r="AV342" s="49">
        <v>84.5</v>
      </c>
      <c r="AW342" s="49"/>
      <c r="AX342" s="49"/>
      <c r="AY342" s="49"/>
      <c r="AZ342" s="49">
        <f t="shared" si="306"/>
        <v>4.3</v>
      </c>
      <c r="BA342" s="49">
        <v>4.3</v>
      </c>
      <c r="BB342" s="49"/>
      <c r="BC342" s="49"/>
      <c r="BD342" s="38"/>
      <c r="BF342" s="11">
        <f t="shared" si="298"/>
        <v>475.75440000000009</v>
      </c>
      <c r="BG342" s="11">
        <f t="shared" si="299"/>
        <v>386.95440000000008</v>
      </c>
      <c r="BH342" s="11">
        <f t="shared" si="300"/>
        <v>738.40495054848793</v>
      </c>
      <c r="BI342" s="11">
        <f t="shared" si="301"/>
        <v>607.72108755830277</v>
      </c>
      <c r="BJ342" s="236">
        <f t="shared" si="292"/>
        <v>1.5520717213513691</v>
      </c>
      <c r="BK342" s="236">
        <f t="shared" si="293"/>
        <v>1.5705237815057864</v>
      </c>
      <c r="BL342" s="220">
        <f>$BL$9*$BL$407</f>
        <v>705540</v>
      </c>
      <c r="BM342" s="221"/>
      <c r="BN342" s="221"/>
      <c r="BO342" s="221">
        <f t="shared" si="294"/>
        <v>705540</v>
      </c>
      <c r="BP342" s="221">
        <f t="shared" si="302"/>
        <v>738404.95054848795</v>
      </c>
      <c r="BQ342" s="232">
        <f t="shared" si="295"/>
        <v>-32864.950548487948</v>
      </c>
    </row>
    <row r="343" spans="1:69" ht="46.8">
      <c r="A343" s="704"/>
      <c r="B343" s="113" t="s">
        <v>298</v>
      </c>
      <c r="C343" s="99" t="s">
        <v>705</v>
      </c>
      <c r="D343" s="208">
        <v>229</v>
      </c>
      <c r="E343" s="113" t="s">
        <v>15</v>
      </c>
      <c r="F343" s="124">
        <v>1</v>
      </c>
      <c r="G343" s="124"/>
      <c r="H343" s="124"/>
      <c r="I343" s="156">
        <v>0.5</v>
      </c>
      <c r="J343" s="123"/>
      <c r="K343" s="123"/>
      <c r="L343" s="123"/>
      <c r="M343" s="123"/>
      <c r="N343" s="123"/>
      <c r="O343" s="123"/>
      <c r="P343" s="123"/>
      <c r="Q343" s="123"/>
      <c r="R343" s="198">
        <f t="shared" si="275"/>
        <v>1</v>
      </c>
      <c r="S343" s="198">
        <f t="shared" si="276"/>
        <v>0</v>
      </c>
      <c r="T343" s="198">
        <f t="shared" si="277"/>
        <v>0</v>
      </c>
      <c r="U343" s="198">
        <f t="shared" si="278"/>
        <v>0.5</v>
      </c>
      <c r="V343" s="198">
        <f t="shared" si="279"/>
        <v>1.5</v>
      </c>
      <c r="W343" s="49">
        <v>1</v>
      </c>
      <c r="X343" s="49"/>
      <c r="Y343" s="49"/>
      <c r="Z343" s="49">
        <v>0.5</v>
      </c>
      <c r="AA343" s="49">
        <v>0.5</v>
      </c>
      <c r="AB343" s="49"/>
      <c r="AC343" s="49">
        <f t="shared" si="290"/>
        <v>0</v>
      </c>
      <c r="AD343" s="51">
        <v>1</v>
      </c>
      <c r="AE343" s="50"/>
      <c r="AF343" s="50"/>
      <c r="AG343" s="50">
        <v>0.5</v>
      </c>
      <c r="AH343" s="218">
        <f t="shared" si="291"/>
        <v>0</v>
      </c>
      <c r="AI343" s="115">
        <v>1</v>
      </c>
      <c r="AJ343" s="115"/>
      <c r="AK343" s="115"/>
      <c r="AL343" s="115">
        <v>1</v>
      </c>
      <c r="AM343" s="50" t="s">
        <v>429</v>
      </c>
      <c r="AN343" s="50"/>
      <c r="AO343" s="50"/>
      <c r="AP343" s="49">
        <f t="shared" si="303"/>
        <v>461.577</v>
      </c>
      <c r="AQ343" s="49">
        <v>225.7</v>
      </c>
      <c r="AR343" s="49">
        <v>87.8</v>
      </c>
      <c r="AS343" s="49">
        <f t="shared" si="304"/>
        <v>94.676999999999992</v>
      </c>
      <c r="AT343" s="49">
        <f t="shared" si="305"/>
        <v>47.9</v>
      </c>
      <c r="AU343" s="49"/>
      <c r="AV343" s="49">
        <v>47.9</v>
      </c>
      <c r="AW343" s="49"/>
      <c r="AX343" s="49"/>
      <c r="AY343" s="49"/>
      <c r="AZ343" s="49">
        <f t="shared" si="306"/>
        <v>5.5</v>
      </c>
      <c r="BA343" s="49">
        <v>5.5</v>
      </c>
      <c r="BB343" s="49"/>
      <c r="BC343" s="49"/>
      <c r="BD343" s="38"/>
      <c r="BF343" s="11">
        <f t="shared" si="298"/>
        <v>461.577</v>
      </c>
      <c r="BG343" s="11">
        <f t="shared" si="299"/>
        <v>408.17700000000002</v>
      </c>
      <c r="BH343" s="11">
        <f t="shared" si="300"/>
        <v>716.4006089262009</v>
      </c>
      <c r="BI343" s="11">
        <f t="shared" si="301"/>
        <v>641.05168556368744</v>
      </c>
      <c r="BJ343" s="236">
        <f t="shared" si="292"/>
        <v>1.5520717213513691</v>
      </c>
      <c r="BK343" s="236">
        <f t="shared" si="293"/>
        <v>1.5705237815057864</v>
      </c>
      <c r="BL343" s="220">
        <f>$BL$9*$BL$407</f>
        <v>705540</v>
      </c>
      <c r="BM343" s="221"/>
      <c r="BN343" s="221"/>
      <c r="BO343" s="221">
        <f t="shared" si="294"/>
        <v>705540</v>
      </c>
      <c r="BP343" s="221">
        <f t="shared" si="302"/>
        <v>716400.60892620089</v>
      </c>
      <c r="BQ343" s="232">
        <f t="shared" si="295"/>
        <v>-10860.60892620089</v>
      </c>
    </row>
    <row r="344" spans="1:69" ht="46.8">
      <c r="A344" s="704"/>
      <c r="B344" s="113" t="s">
        <v>299</v>
      </c>
      <c r="C344" s="99" t="s">
        <v>706</v>
      </c>
      <c r="D344" s="208">
        <v>235</v>
      </c>
      <c r="E344" s="113" t="s">
        <v>15</v>
      </c>
      <c r="F344" s="124">
        <v>1</v>
      </c>
      <c r="G344" s="124"/>
      <c r="H344" s="124"/>
      <c r="I344" s="156">
        <v>0.5</v>
      </c>
      <c r="J344" s="123"/>
      <c r="K344" s="123"/>
      <c r="L344" s="123"/>
      <c r="M344" s="123"/>
      <c r="N344" s="123"/>
      <c r="O344" s="123"/>
      <c r="P344" s="123"/>
      <c r="Q344" s="123"/>
      <c r="R344" s="198">
        <f t="shared" si="275"/>
        <v>1</v>
      </c>
      <c r="S344" s="198">
        <f t="shared" si="276"/>
        <v>0</v>
      </c>
      <c r="T344" s="198">
        <f t="shared" si="277"/>
        <v>0</v>
      </c>
      <c r="U344" s="198">
        <f t="shared" si="278"/>
        <v>0.5</v>
      </c>
      <c r="V344" s="198">
        <f t="shared" si="279"/>
        <v>1.5</v>
      </c>
      <c r="W344" s="49">
        <v>1</v>
      </c>
      <c r="X344" s="49"/>
      <c r="Y344" s="49"/>
      <c r="Z344" s="49">
        <v>0.5</v>
      </c>
      <c r="AA344" s="49">
        <v>0.5</v>
      </c>
      <c r="AB344" s="49"/>
      <c r="AC344" s="49">
        <f t="shared" si="290"/>
        <v>0</v>
      </c>
      <c r="AD344" s="51">
        <v>1</v>
      </c>
      <c r="AE344" s="50"/>
      <c r="AF344" s="50"/>
      <c r="AG344" s="50">
        <v>0.5</v>
      </c>
      <c r="AH344" s="218">
        <f t="shared" si="291"/>
        <v>0</v>
      </c>
      <c r="AI344" s="115">
        <v>1</v>
      </c>
      <c r="AJ344" s="115"/>
      <c r="AK344" s="115"/>
      <c r="AL344" s="115">
        <v>1</v>
      </c>
      <c r="AM344" s="50" t="s">
        <v>429</v>
      </c>
      <c r="AN344" s="50"/>
      <c r="AO344" s="50"/>
      <c r="AP344" s="49">
        <f t="shared" si="303"/>
        <v>435.73740000000004</v>
      </c>
      <c r="AQ344" s="49">
        <v>237.3</v>
      </c>
      <c r="AR344" s="49">
        <v>76.400000000000006</v>
      </c>
      <c r="AS344" s="49">
        <f t="shared" si="304"/>
        <v>94.737400000000008</v>
      </c>
      <c r="AT344" s="49">
        <f t="shared" si="305"/>
        <v>24.3</v>
      </c>
      <c r="AU344" s="49"/>
      <c r="AV344" s="49">
        <v>24.3</v>
      </c>
      <c r="AW344" s="49"/>
      <c r="AX344" s="49"/>
      <c r="AY344" s="49"/>
      <c r="AZ344" s="49">
        <f t="shared" si="306"/>
        <v>3</v>
      </c>
      <c r="BA344" s="49">
        <v>3</v>
      </c>
      <c r="BB344" s="49"/>
      <c r="BC344" s="49"/>
      <c r="BD344" s="38"/>
      <c r="BF344" s="11">
        <f t="shared" si="298"/>
        <v>435.73740000000004</v>
      </c>
      <c r="BG344" s="11">
        <f t="shared" si="299"/>
        <v>408.43740000000003</v>
      </c>
      <c r="BH344" s="11">
        <f t="shared" si="300"/>
        <v>676.29569647517019</v>
      </c>
      <c r="BI344" s="11">
        <f t="shared" si="301"/>
        <v>641.46064995639153</v>
      </c>
      <c r="BJ344" s="236">
        <f t="shared" si="292"/>
        <v>1.5520717213513693</v>
      </c>
      <c r="BK344" s="236">
        <f t="shared" si="293"/>
        <v>1.5705237815057864</v>
      </c>
      <c r="BL344" s="220">
        <f>$BL$9*$BL$407</f>
        <v>705540</v>
      </c>
      <c r="BM344" s="221"/>
      <c r="BN344" s="221"/>
      <c r="BO344" s="221">
        <f t="shared" si="294"/>
        <v>705540</v>
      </c>
      <c r="BP344" s="221">
        <f t="shared" si="302"/>
        <v>676295.6964751702</v>
      </c>
      <c r="BQ344" s="232">
        <f t="shared" si="295"/>
        <v>29244.303524829797</v>
      </c>
    </row>
    <row r="345" spans="1:69" ht="46.8">
      <c r="A345" s="704"/>
      <c r="B345" s="113" t="s">
        <v>300</v>
      </c>
      <c r="C345" s="99" t="s">
        <v>707</v>
      </c>
      <c r="D345" s="208">
        <v>214</v>
      </c>
      <c r="E345" s="113" t="s">
        <v>15</v>
      </c>
      <c r="F345" s="124">
        <v>1</v>
      </c>
      <c r="G345" s="124"/>
      <c r="H345" s="124"/>
      <c r="I345" s="156">
        <v>0.5</v>
      </c>
      <c r="J345" s="123"/>
      <c r="K345" s="123"/>
      <c r="L345" s="123"/>
      <c r="M345" s="123"/>
      <c r="N345" s="123"/>
      <c r="O345" s="123"/>
      <c r="P345" s="123"/>
      <c r="Q345" s="123"/>
      <c r="R345" s="198">
        <f t="shared" si="275"/>
        <v>1</v>
      </c>
      <c r="S345" s="198">
        <f t="shared" si="276"/>
        <v>0</v>
      </c>
      <c r="T345" s="198">
        <f t="shared" si="277"/>
        <v>0</v>
      </c>
      <c r="U345" s="198">
        <f t="shared" si="278"/>
        <v>0.5</v>
      </c>
      <c r="V345" s="198">
        <f t="shared" si="279"/>
        <v>1.5</v>
      </c>
      <c r="W345" s="54">
        <v>1</v>
      </c>
      <c r="X345" s="54"/>
      <c r="Y345" s="54"/>
      <c r="Z345" s="54">
        <v>0.5</v>
      </c>
      <c r="AA345" s="54">
        <v>0.5</v>
      </c>
      <c r="AB345" s="54"/>
      <c r="AC345" s="49">
        <f t="shared" si="290"/>
        <v>0</v>
      </c>
      <c r="AD345" s="149">
        <v>0.5</v>
      </c>
      <c r="AE345" s="56">
        <v>1</v>
      </c>
      <c r="AF345" s="50"/>
      <c r="AG345" s="50">
        <v>0.5</v>
      </c>
      <c r="AH345" s="204">
        <f t="shared" si="291"/>
        <v>-0.5</v>
      </c>
      <c r="AI345" s="115">
        <v>1</v>
      </c>
      <c r="AJ345" s="115">
        <v>1</v>
      </c>
      <c r="AK345" s="115"/>
      <c r="AL345" s="115">
        <v>1</v>
      </c>
      <c r="AM345" s="50"/>
      <c r="AN345" s="50" t="s">
        <v>429</v>
      </c>
      <c r="AO345" s="50"/>
      <c r="AP345" s="49">
        <f t="shared" si="303"/>
        <v>444.84479999999991</v>
      </c>
      <c r="AQ345" s="49">
        <v>224.2</v>
      </c>
      <c r="AR345" s="49">
        <v>88.2</v>
      </c>
      <c r="AS345" s="49">
        <f t="shared" si="304"/>
        <v>94.344799999999992</v>
      </c>
      <c r="AT345" s="49">
        <f t="shared" si="305"/>
        <v>36.4</v>
      </c>
      <c r="AU345" s="49"/>
      <c r="AV345" s="49">
        <v>36.4</v>
      </c>
      <c r="AW345" s="49"/>
      <c r="AX345" s="49"/>
      <c r="AY345" s="49"/>
      <c r="AZ345" s="49">
        <f t="shared" si="306"/>
        <v>1.7</v>
      </c>
      <c r="BA345" s="49">
        <v>1.7</v>
      </c>
      <c r="BB345" s="49"/>
      <c r="BC345" s="49"/>
      <c r="BD345" s="38"/>
      <c r="BF345" s="11">
        <f t="shared" si="298"/>
        <v>444.84479999999991</v>
      </c>
      <c r="BG345" s="11">
        <f t="shared" si="299"/>
        <v>406.74479999999994</v>
      </c>
      <c r="BH345" s="11">
        <f t="shared" si="300"/>
        <v>690.43103447020542</v>
      </c>
      <c r="BI345" s="11">
        <f t="shared" si="301"/>
        <v>638.80238140381471</v>
      </c>
      <c r="BJ345" s="236">
        <f t="shared" si="292"/>
        <v>1.5520717213513693</v>
      </c>
      <c r="BK345" s="236">
        <f t="shared" si="293"/>
        <v>1.5705237815057864</v>
      </c>
      <c r="BL345" s="225">
        <f>$BL$9*$BL$406</f>
        <v>587950</v>
      </c>
      <c r="BM345" s="221"/>
      <c r="BN345" s="221"/>
      <c r="BO345" s="221">
        <f t="shared" si="294"/>
        <v>587950</v>
      </c>
      <c r="BP345" s="221">
        <f t="shared" si="302"/>
        <v>690431.03447020543</v>
      </c>
      <c r="BQ345" s="232">
        <f t="shared" si="295"/>
        <v>-102481.03447020543</v>
      </c>
    </row>
    <row r="346" spans="1:69" ht="93.6">
      <c r="A346" s="704"/>
      <c r="B346" s="113" t="s">
        <v>301</v>
      </c>
      <c r="C346" s="99" t="s">
        <v>708</v>
      </c>
      <c r="D346" s="119">
        <v>379</v>
      </c>
      <c r="E346" s="113" t="s">
        <v>15</v>
      </c>
      <c r="F346" s="124">
        <v>1</v>
      </c>
      <c r="G346" s="124"/>
      <c r="H346" s="124"/>
      <c r="I346" s="156">
        <v>0.5</v>
      </c>
      <c r="J346" s="123"/>
      <c r="K346" s="123"/>
      <c r="L346" s="123"/>
      <c r="M346" s="123"/>
      <c r="N346" s="123"/>
      <c r="O346" s="123"/>
      <c r="P346" s="123"/>
      <c r="Q346" s="123"/>
      <c r="R346" s="198">
        <f t="shared" si="275"/>
        <v>1</v>
      </c>
      <c r="S346" s="198">
        <f t="shared" si="276"/>
        <v>0</v>
      </c>
      <c r="T346" s="198">
        <f t="shared" si="277"/>
        <v>0</v>
      </c>
      <c r="U346" s="198">
        <f t="shared" si="278"/>
        <v>0.5</v>
      </c>
      <c r="V346" s="198">
        <f t="shared" si="279"/>
        <v>1.5</v>
      </c>
      <c r="W346" s="49">
        <v>1</v>
      </c>
      <c r="X346" s="49"/>
      <c r="Y346" s="49"/>
      <c r="Z346" s="49">
        <v>0.5</v>
      </c>
      <c r="AA346" s="49">
        <v>0.5</v>
      </c>
      <c r="AB346" s="49"/>
      <c r="AC346" s="49">
        <f t="shared" si="290"/>
        <v>0</v>
      </c>
      <c r="AD346" s="51">
        <v>1</v>
      </c>
      <c r="AE346" s="50"/>
      <c r="AF346" s="50"/>
      <c r="AG346" s="50">
        <v>0.5</v>
      </c>
      <c r="AH346" s="218">
        <f t="shared" si="291"/>
        <v>0</v>
      </c>
      <c r="AI346" s="115">
        <v>1</v>
      </c>
      <c r="AJ346" s="115"/>
      <c r="AK346" s="115"/>
      <c r="AL346" s="115">
        <v>1</v>
      </c>
      <c r="AM346" s="50" t="s">
        <v>429</v>
      </c>
      <c r="AN346" s="50"/>
      <c r="AO346" s="50"/>
      <c r="AP346" s="49">
        <f t="shared" si="303"/>
        <v>471.86799999999999</v>
      </c>
      <c r="AQ346" s="49">
        <v>246.2</v>
      </c>
      <c r="AR346" s="49">
        <v>87.8</v>
      </c>
      <c r="AS346" s="49">
        <f t="shared" si="304"/>
        <v>100.86799999999999</v>
      </c>
      <c r="AT346" s="49">
        <f t="shared" si="305"/>
        <v>31.3</v>
      </c>
      <c r="AU346" s="49"/>
      <c r="AV346" s="49">
        <v>31.3</v>
      </c>
      <c r="AW346" s="49"/>
      <c r="AX346" s="49"/>
      <c r="AY346" s="49"/>
      <c r="AZ346" s="49">
        <f t="shared" si="306"/>
        <v>5.7</v>
      </c>
      <c r="BA346" s="49">
        <v>5.7</v>
      </c>
      <c r="BB346" s="49"/>
      <c r="BC346" s="49"/>
      <c r="BD346" s="38"/>
      <c r="BF346" s="11">
        <f t="shared" si="298"/>
        <v>471.86799999999999</v>
      </c>
      <c r="BG346" s="11">
        <f t="shared" si="299"/>
        <v>434.86799999999999</v>
      </c>
      <c r="BH346" s="11">
        <f t="shared" si="300"/>
        <v>732.37297901062789</v>
      </c>
      <c r="BI346" s="11">
        <f t="shared" si="301"/>
        <v>682.97053581585828</v>
      </c>
      <c r="BJ346" s="236">
        <f t="shared" si="292"/>
        <v>1.5520717213513693</v>
      </c>
      <c r="BK346" s="236">
        <f t="shared" si="293"/>
        <v>1.5705237815057864</v>
      </c>
      <c r="BL346" s="220">
        <f>$BL$9*$BL$407</f>
        <v>705540</v>
      </c>
      <c r="BM346" s="221"/>
      <c r="BN346" s="221"/>
      <c r="BO346" s="221">
        <f t="shared" si="294"/>
        <v>705540</v>
      </c>
      <c r="BP346" s="221">
        <f t="shared" si="302"/>
        <v>732372.97901062784</v>
      </c>
      <c r="BQ346" s="232">
        <f t="shared" si="295"/>
        <v>-26832.979010627838</v>
      </c>
    </row>
    <row r="347" spans="1:69" ht="31.2">
      <c r="A347" s="704"/>
      <c r="B347" s="113" t="s">
        <v>302</v>
      </c>
      <c r="C347" s="99" t="s">
        <v>709</v>
      </c>
      <c r="D347" s="208">
        <v>139</v>
      </c>
      <c r="E347" s="113" t="s">
        <v>15</v>
      </c>
      <c r="F347" s="124">
        <v>1</v>
      </c>
      <c r="G347" s="124"/>
      <c r="H347" s="124"/>
      <c r="I347" s="156">
        <v>0.5</v>
      </c>
      <c r="J347" s="123"/>
      <c r="K347" s="123"/>
      <c r="L347" s="123"/>
      <c r="M347" s="123"/>
      <c r="N347" s="123"/>
      <c r="O347" s="123"/>
      <c r="P347" s="123"/>
      <c r="Q347" s="123"/>
      <c r="R347" s="198">
        <f t="shared" si="275"/>
        <v>1</v>
      </c>
      <c r="S347" s="198">
        <f t="shared" si="276"/>
        <v>0</v>
      </c>
      <c r="T347" s="198">
        <f t="shared" si="277"/>
        <v>0</v>
      </c>
      <c r="U347" s="198">
        <f t="shared" si="278"/>
        <v>0.5</v>
      </c>
      <c r="V347" s="198">
        <f t="shared" si="279"/>
        <v>1.5</v>
      </c>
      <c r="W347" s="49">
        <v>1</v>
      </c>
      <c r="X347" s="49"/>
      <c r="Y347" s="49"/>
      <c r="Z347" s="49">
        <v>0.5</v>
      </c>
      <c r="AA347" s="49">
        <v>0.5</v>
      </c>
      <c r="AB347" s="49"/>
      <c r="AC347" s="49">
        <f t="shared" si="290"/>
        <v>0</v>
      </c>
      <c r="AD347" s="51">
        <v>1</v>
      </c>
      <c r="AE347" s="50"/>
      <c r="AF347" s="50"/>
      <c r="AG347" s="56">
        <v>0.5</v>
      </c>
      <c r="AH347" s="218">
        <f t="shared" si="291"/>
        <v>0</v>
      </c>
      <c r="AI347" s="115">
        <v>1</v>
      </c>
      <c r="AJ347" s="115"/>
      <c r="AK347" s="115"/>
      <c r="AL347" s="115">
        <v>1</v>
      </c>
      <c r="AM347" s="50" t="s">
        <v>429</v>
      </c>
      <c r="AN347" s="50"/>
      <c r="AO347" s="50"/>
      <c r="AP347" s="49">
        <f t="shared" si="303"/>
        <v>396.72039999999993</v>
      </c>
      <c r="AQ347" s="49">
        <v>180.6</v>
      </c>
      <c r="AR347" s="49">
        <v>99.6</v>
      </c>
      <c r="AS347" s="49">
        <f t="shared" si="304"/>
        <v>84.620399999999989</v>
      </c>
      <c r="AT347" s="49">
        <f t="shared" si="305"/>
        <v>30.4</v>
      </c>
      <c r="AU347" s="49"/>
      <c r="AV347" s="49">
        <v>30.4</v>
      </c>
      <c r="AW347" s="49"/>
      <c r="AX347" s="49"/>
      <c r="AY347" s="49"/>
      <c r="AZ347" s="49">
        <f t="shared" si="306"/>
        <v>1.5</v>
      </c>
      <c r="BA347" s="49">
        <v>1.5</v>
      </c>
      <c r="BB347" s="49"/>
      <c r="BC347" s="49"/>
      <c r="BD347" s="38"/>
      <c r="BF347" s="11">
        <f t="shared" si="298"/>
        <v>396.72039999999993</v>
      </c>
      <c r="BG347" s="11">
        <f t="shared" si="299"/>
        <v>364.82039999999995</v>
      </c>
      <c r="BH347" s="11">
        <f t="shared" si="300"/>
        <v>615.73851412320369</v>
      </c>
      <c r="BI347" s="11">
        <f t="shared" si="301"/>
        <v>572.95911417845355</v>
      </c>
      <c r="BJ347" s="236">
        <f t="shared" si="292"/>
        <v>1.5520717213513693</v>
      </c>
      <c r="BK347" s="236">
        <f t="shared" si="293"/>
        <v>1.5705237815057864</v>
      </c>
      <c r="BL347" s="220">
        <f>$BL$9*$BL$407</f>
        <v>705540</v>
      </c>
      <c r="BM347" s="221"/>
      <c r="BN347" s="221"/>
      <c r="BO347" s="221">
        <f t="shared" si="294"/>
        <v>705540</v>
      </c>
      <c r="BP347" s="221">
        <f t="shared" si="302"/>
        <v>615738.5141232037</v>
      </c>
      <c r="BQ347" s="232">
        <f t="shared" si="295"/>
        <v>89801.485876796301</v>
      </c>
    </row>
    <row r="348" spans="1:69" s="14" customFormat="1">
      <c r="A348" s="3">
        <v>9</v>
      </c>
      <c r="B348" s="12" t="s">
        <v>10</v>
      </c>
      <c r="C348" s="12"/>
      <c r="D348" s="3"/>
      <c r="E348" s="12"/>
      <c r="F348" s="12">
        <f>SUM(F339:F347)</f>
        <v>9</v>
      </c>
      <c r="G348" s="12">
        <f t="shared" ref="G348:BC348" si="307">SUM(G339:G347)</f>
        <v>0</v>
      </c>
      <c r="H348" s="12">
        <f t="shared" si="307"/>
        <v>0</v>
      </c>
      <c r="I348" s="12">
        <f t="shared" si="307"/>
        <v>4.5</v>
      </c>
      <c r="J348" s="12">
        <f t="shared" si="307"/>
        <v>0</v>
      </c>
      <c r="K348" s="12">
        <f t="shared" si="307"/>
        <v>0</v>
      </c>
      <c r="L348" s="12">
        <f t="shared" si="307"/>
        <v>0</v>
      </c>
      <c r="M348" s="12">
        <f t="shared" si="307"/>
        <v>0</v>
      </c>
      <c r="N348" s="12">
        <f t="shared" si="307"/>
        <v>0</v>
      </c>
      <c r="O348" s="12">
        <f t="shared" si="307"/>
        <v>0</v>
      </c>
      <c r="P348" s="12">
        <f t="shared" si="307"/>
        <v>0</v>
      </c>
      <c r="Q348" s="12">
        <f t="shared" si="307"/>
        <v>0</v>
      </c>
      <c r="R348" s="12">
        <f t="shared" si="307"/>
        <v>9</v>
      </c>
      <c r="S348" s="12">
        <f t="shared" si="307"/>
        <v>0</v>
      </c>
      <c r="T348" s="12">
        <f t="shared" si="307"/>
        <v>0</v>
      </c>
      <c r="U348" s="12">
        <f t="shared" si="307"/>
        <v>4.5</v>
      </c>
      <c r="V348" s="12">
        <f t="shared" si="307"/>
        <v>13.5</v>
      </c>
      <c r="W348" s="12">
        <f t="shared" si="307"/>
        <v>9</v>
      </c>
      <c r="X348" s="12">
        <f t="shared" si="307"/>
        <v>0</v>
      </c>
      <c r="Y348" s="12">
        <f t="shared" si="307"/>
        <v>0</v>
      </c>
      <c r="Z348" s="12">
        <f t="shared" si="307"/>
        <v>4.5</v>
      </c>
      <c r="AA348" s="12">
        <f t="shared" si="307"/>
        <v>4.5</v>
      </c>
      <c r="AB348" s="12">
        <f t="shared" si="307"/>
        <v>0</v>
      </c>
      <c r="AC348" s="49">
        <f t="shared" si="290"/>
        <v>0</v>
      </c>
      <c r="AD348" s="12">
        <f t="shared" si="307"/>
        <v>8</v>
      </c>
      <c r="AE348" s="12">
        <f t="shared" si="307"/>
        <v>1</v>
      </c>
      <c r="AF348" s="12">
        <f t="shared" si="307"/>
        <v>0</v>
      </c>
      <c r="AG348" s="12">
        <f t="shared" si="307"/>
        <v>4.5</v>
      </c>
      <c r="AH348" s="129">
        <f t="shared" si="291"/>
        <v>0</v>
      </c>
      <c r="AI348" s="12">
        <f t="shared" si="307"/>
        <v>9</v>
      </c>
      <c r="AJ348" s="12">
        <f t="shared" si="307"/>
        <v>1</v>
      </c>
      <c r="AK348" s="12">
        <f t="shared" si="307"/>
        <v>0</v>
      </c>
      <c r="AL348" s="12">
        <f t="shared" si="307"/>
        <v>9</v>
      </c>
      <c r="AM348" s="12">
        <f t="shared" si="307"/>
        <v>0</v>
      </c>
      <c r="AN348" s="12">
        <f t="shared" si="307"/>
        <v>0</v>
      </c>
      <c r="AO348" s="12">
        <f t="shared" si="307"/>
        <v>0</v>
      </c>
      <c r="AP348" s="12">
        <f t="shared" si="307"/>
        <v>3790.8041999999996</v>
      </c>
      <c r="AQ348" s="12">
        <f t="shared" si="307"/>
        <v>1881.4</v>
      </c>
      <c r="AR348" s="12">
        <f t="shared" si="307"/>
        <v>755.7</v>
      </c>
      <c r="AS348" s="12">
        <f t="shared" si="307"/>
        <v>796.40419999999995</v>
      </c>
      <c r="AT348" s="12">
        <f t="shared" si="307"/>
        <v>330.1</v>
      </c>
      <c r="AU348" s="12">
        <f t="shared" si="307"/>
        <v>0</v>
      </c>
      <c r="AV348" s="12">
        <f t="shared" si="307"/>
        <v>330.1</v>
      </c>
      <c r="AW348" s="12">
        <f t="shared" si="307"/>
        <v>0</v>
      </c>
      <c r="AX348" s="12">
        <f t="shared" si="307"/>
        <v>0</v>
      </c>
      <c r="AY348" s="12">
        <f t="shared" si="307"/>
        <v>0</v>
      </c>
      <c r="AZ348" s="12">
        <f t="shared" si="307"/>
        <v>27.2</v>
      </c>
      <c r="BA348" s="12">
        <f t="shared" si="307"/>
        <v>27.2</v>
      </c>
      <c r="BB348" s="12">
        <f t="shared" si="307"/>
        <v>0</v>
      </c>
      <c r="BC348" s="12">
        <f t="shared" si="307"/>
        <v>0</v>
      </c>
      <c r="BD348" s="42"/>
      <c r="BF348" s="13">
        <f>SUM(BF339:BF347)</f>
        <v>3790.8041999999996</v>
      </c>
      <c r="BG348" s="13">
        <f>SUM(BG339:BG347)</f>
        <v>3433.5041999999999</v>
      </c>
      <c r="BH348" s="13">
        <f>'[1]Сосковская ЦРБ'!$K$90</f>
        <v>5883.5999999999995</v>
      </c>
      <c r="BI348" s="13">
        <f>'[1]Сосковская ЦРБ'!$K$11</f>
        <v>5392.4</v>
      </c>
      <c r="BJ348" s="236">
        <f t="shared" si="292"/>
        <v>1.5520717213513693</v>
      </c>
      <c r="BK348" s="236">
        <f t="shared" si="293"/>
        <v>1.5705237815057864</v>
      </c>
      <c r="BL348" s="28">
        <f t="shared" ref="BL348:BQ348" si="308">SUM(BL339:BL347)</f>
        <v>6114680</v>
      </c>
      <c r="BM348" s="28">
        <f t="shared" si="308"/>
        <v>0</v>
      </c>
      <c r="BN348" s="28">
        <f t="shared" si="308"/>
        <v>0</v>
      </c>
      <c r="BO348" s="28">
        <f t="shared" si="308"/>
        <v>6114680</v>
      </c>
      <c r="BP348" s="28">
        <f t="shared" si="308"/>
        <v>5883599.9999999981</v>
      </c>
      <c r="BQ348" s="233">
        <f t="shared" si="308"/>
        <v>231080.00000000023</v>
      </c>
    </row>
    <row r="349" spans="1:69" ht="46.8">
      <c r="A349" s="704" t="s">
        <v>303</v>
      </c>
      <c r="B349" s="113" t="s">
        <v>304</v>
      </c>
      <c r="C349" s="77" t="s">
        <v>484</v>
      </c>
      <c r="D349" s="208">
        <v>276</v>
      </c>
      <c r="E349" s="113" t="s">
        <v>15</v>
      </c>
      <c r="F349" s="124">
        <v>1</v>
      </c>
      <c r="G349" s="124"/>
      <c r="H349" s="124"/>
      <c r="I349" s="156">
        <v>0.5</v>
      </c>
      <c r="J349" s="123"/>
      <c r="K349" s="123"/>
      <c r="L349" s="123"/>
      <c r="M349" s="123"/>
      <c r="N349" s="123"/>
      <c r="O349" s="123"/>
      <c r="P349" s="123"/>
      <c r="Q349" s="123"/>
      <c r="R349" s="198">
        <f t="shared" si="275"/>
        <v>1</v>
      </c>
      <c r="S349" s="198">
        <f t="shared" si="276"/>
        <v>0</v>
      </c>
      <c r="T349" s="198">
        <f t="shared" si="277"/>
        <v>0</v>
      </c>
      <c r="U349" s="198">
        <f t="shared" si="278"/>
        <v>0.5</v>
      </c>
      <c r="V349" s="198">
        <f t="shared" si="279"/>
        <v>1.5</v>
      </c>
      <c r="W349" s="50">
        <v>1</v>
      </c>
      <c r="X349" s="49">
        <v>0</v>
      </c>
      <c r="Y349" s="49">
        <v>0</v>
      </c>
      <c r="Z349" s="49">
        <v>0.25</v>
      </c>
      <c r="AA349" s="49">
        <v>0</v>
      </c>
      <c r="AB349" s="49">
        <v>0</v>
      </c>
      <c r="AC349" s="49">
        <f t="shared" si="290"/>
        <v>0</v>
      </c>
      <c r="AD349" s="51">
        <v>1</v>
      </c>
      <c r="AE349" s="50"/>
      <c r="AF349" s="50"/>
      <c r="AG349" s="50">
        <v>0.25</v>
      </c>
      <c r="AH349" s="218">
        <f t="shared" si="291"/>
        <v>0</v>
      </c>
      <c r="AI349" s="115">
        <v>1</v>
      </c>
      <c r="AJ349" s="115"/>
      <c r="AK349" s="115"/>
      <c r="AL349" s="115"/>
      <c r="AM349" s="50" t="s">
        <v>429</v>
      </c>
      <c r="AN349" s="50"/>
      <c r="AO349" s="50"/>
      <c r="AP349" s="54">
        <f t="shared" ref="AP349:AP356" si="309">AQ349+AR349+AS349+AT349+AY349+AZ349</f>
        <v>528.69759999999997</v>
      </c>
      <c r="AQ349" s="56">
        <v>378.8</v>
      </c>
      <c r="AR349" s="56">
        <v>0</v>
      </c>
      <c r="AS349" s="54">
        <f t="shared" ref="AS349:AS356" si="310">(AQ349+AR349)*30.2/100</f>
        <v>114.3976</v>
      </c>
      <c r="AT349" s="54">
        <f t="shared" ref="AT349:AT356" si="311">AU349+AV349+AW349+AX349</f>
        <v>22.2</v>
      </c>
      <c r="AU349" s="56">
        <v>1.2</v>
      </c>
      <c r="AV349" s="56">
        <v>13.8</v>
      </c>
      <c r="AW349" s="56"/>
      <c r="AX349" s="56">
        <v>7.2</v>
      </c>
      <c r="AY349" s="56">
        <v>1.8</v>
      </c>
      <c r="AZ349" s="54">
        <f t="shared" ref="AZ349:AZ356" si="312">BA349+BB349+BC349</f>
        <v>11.5</v>
      </c>
      <c r="BA349" s="56">
        <v>10</v>
      </c>
      <c r="BB349" s="56"/>
      <c r="BC349" s="56">
        <v>1.5</v>
      </c>
      <c r="BD349" s="41"/>
      <c r="BF349" s="11">
        <f t="shared" ref="BF349:BF360" si="313">AP349</f>
        <v>528.69759999999997</v>
      </c>
      <c r="BG349" s="11">
        <f t="shared" ref="BG349:BG360" si="314">AQ349+AR349+AS349</f>
        <v>493.19760000000002</v>
      </c>
      <c r="BH349" s="11">
        <f t="shared" ref="BH349:BH360" si="315">$BH$361*(BF349/$BF$361)</f>
        <v>719.47003492690726</v>
      </c>
      <c r="BI349" s="11">
        <f t="shared" ref="BI349:BI360" si="316">$BI$361*(BG349/$BG$361)</f>
        <v>681.08426505282603</v>
      </c>
      <c r="BJ349" s="236">
        <f t="shared" si="292"/>
        <v>1.3608346906188098</v>
      </c>
      <c r="BK349" s="236">
        <f t="shared" si="293"/>
        <v>1.3809561625053042</v>
      </c>
      <c r="BL349" s="220">
        <f t="shared" ref="BL349:BL355" si="317">$BL$9*$BL$407</f>
        <v>705540</v>
      </c>
      <c r="BM349" s="221"/>
      <c r="BN349" s="221"/>
      <c r="BO349" s="221">
        <f t="shared" si="294"/>
        <v>705540</v>
      </c>
      <c r="BP349" s="221">
        <f t="shared" ref="BP349:BP360" si="318">BH349*1000</f>
        <v>719470.03492690728</v>
      </c>
      <c r="BQ349" s="232">
        <f t="shared" si="295"/>
        <v>-13930.034926907276</v>
      </c>
    </row>
    <row r="350" spans="1:69">
      <c r="A350" s="704"/>
      <c r="B350" s="113" t="s">
        <v>305</v>
      </c>
      <c r="C350" s="77" t="s">
        <v>485</v>
      </c>
      <c r="D350" s="208">
        <v>239</v>
      </c>
      <c r="E350" s="113" t="s">
        <v>15</v>
      </c>
      <c r="F350" s="124">
        <v>1</v>
      </c>
      <c r="G350" s="124"/>
      <c r="H350" s="124"/>
      <c r="I350" s="156">
        <v>0.5</v>
      </c>
      <c r="J350" s="123"/>
      <c r="K350" s="123"/>
      <c r="L350" s="123"/>
      <c r="M350" s="123"/>
      <c r="N350" s="123"/>
      <c r="O350" s="123"/>
      <c r="P350" s="123"/>
      <c r="Q350" s="123"/>
      <c r="R350" s="198">
        <f t="shared" si="275"/>
        <v>1</v>
      </c>
      <c r="S350" s="198">
        <f t="shared" si="276"/>
        <v>0</v>
      </c>
      <c r="T350" s="198">
        <f t="shared" si="277"/>
        <v>0</v>
      </c>
      <c r="U350" s="198">
        <f t="shared" si="278"/>
        <v>0.5</v>
      </c>
      <c r="V350" s="198">
        <f t="shared" si="279"/>
        <v>1.5</v>
      </c>
      <c r="W350" s="50">
        <v>1</v>
      </c>
      <c r="X350" s="49">
        <v>0</v>
      </c>
      <c r="Y350" s="49">
        <v>0</v>
      </c>
      <c r="Z350" s="49">
        <v>0.25</v>
      </c>
      <c r="AA350" s="49">
        <v>0</v>
      </c>
      <c r="AB350" s="49">
        <v>0</v>
      </c>
      <c r="AC350" s="49">
        <f t="shared" si="290"/>
        <v>0</v>
      </c>
      <c r="AD350" s="51">
        <v>1</v>
      </c>
      <c r="AE350" s="50"/>
      <c r="AF350" s="50"/>
      <c r="AG350" s="50">
        <v>0.25</v>
      </c>
      <c r="AH350" s="218">
        <f t="shared" si="291"/>
        <v>0</v>
      </c>
      <c r="AI350" s="115">
        <v>1</v>
      </c>
      <c r="AJ350" s="115"/>
      <c r="AK350" s="115"/>
      <c r="AL350" s="115">
        <v>1</v>
      </c>
      <c r="AM350" s="50" t="s">
        <v>429</v>
      </c>
      <c r="AN350" s="50"/>
      <c r="AO350" s="50"/>
      <c r="AP350" s="54">
        <f t="shared" si="309"/>
        <v>529.59100000000001</v>
      </c>
      <c r="AQ350" s="56">
        <v>322.89999999999998</v>
      </c>
      <c r="AR350" s="56">
        <v>47.6</v>
      </c>
      <c r="AS350" s="54">
        <f t="shared" si="310"/>
        <v>111.89100000000001</v>
      </c>
      <c r="AT350" s="54">
        <f t="shared" si="311"/>
        <v>32.700000000000003</v>
      </c>
      <c r="AU350" s="56">
        <v>1.2</v>
      </c>
      <c r="AV350" s="56">
        <v>24.3</v>
      </c>
      <c r="AW350" s="56"/>
      <c r="AX350" s="56">
        <v>7.2</v>
      </c>
      <c r="AY350" s="56"/>
      <c r="AZ350" s="54">
        <f t="shared" si="312"/>
        <v>14.5</v>
      </c>
      <c r="BA350" s="56">
        <v>10</v>
      </c>
      <c r="BB350" s="56"/>
      <c r="BC350" s="56">
        <v>4.5</v>
      </c>
      <c r="BD350" s="41"/>
      <c r="BF350" s="11">
        <f t="shared" si="313"/>
        <v>529.59100000000001</v>
      </c>
      <c r="BG350" s="11">
        <f t="shared" si="314"/>
        <v>482.39100000000002</v>
      </c>
      <c r="BH350" s="11">
        <f t="shared" si="315"/>
        <v>720.68580463950627</v>
      </c>
      <c r="BI350" s="11">
        <f t="shared" si="316"/>
        <v>666.16082418709607</v>
      </c>
      <c r="BJ350" s="236">
        <f t="shared" si="292"/>
        <v>1.36083469061881</v>
      </c>
      <c r="BK350" s="236">
        <f t="shared" si="293"/>
        <v>1.380956162505304</v>
      </c>
      <c r="BL350" s="220">
        <f t="shared" si="317"/>
        <v>705540</v>
      </c>
      <c r="BM350" s="221"/>
      <c r="BN350" s="221"/>
      <c r="BO350" s="221">
        <f t="shared" si="294"/>
        <v>705540</v>
      </c>
      <c r="BP350" s="221">
        <f t="shared" si="318"/>
        <v>720685.80463950627</v>
      </c>
      <c r="BQ350" s="232">
        <f t="shared" si="295"/>
        <v>-15145.80463950627</v>
      </c>
    </row>
    <row r="351" spans="1:69" ht="31.2">
      <c r="A351" s="704"/>
      <c r="B351" s="113" t="s">
        <v>306</v>
      </c>
      <c r="C351" s="77" t="s">
        <v>486</v>
      </c>
      <c r="D351" s="208">
        <v>162</v>
      </c>
      <c r="E351" s="113" t="s">
        <v>15</v>
      </c>
      <c r="F351" s="124">
        <v>1</v>
      </c>
      <c r="G351" s="124"/>
      <c r="H351" s="124"/>
      <c r="I351" s="156">
        <v>0.5</v>
      </c>
      <c r="J351" s="123"/>
      <c r="K351" s="123"/>
      <c r="L351" s="123"/>
      <c r="M351" s="123"/>
      <c r="N351" s="123"/>
      <c r="O351" s="123"/>
      <c r="P351" s="123"/>
      <c r="Q351" s="123"/>
      <c r="R351" s="198">
        <f t="shared" si="275"/>
        <v>1</v>
      </c>
      <c r="S351" s="198">
        <f t="shared" si="276"/>
        <v>0</v>
      </c>
      <c r="T351" s="198">
        <f t="shared" si="277"/>
        <v>0</v>
      </c>
      <c r="U351" s="198">
        <f t="shared" si="278"/>
        <v>0.5</v>
      </c>
      <c r="V351" s="198">
        <f t="shared" si="279"/>
        <v>1.5</v>
      </c>
      <c r="W351" s="50">
        <v>1</v>
      </c>
      <c r="X351" s="49">
        <v>0</v>
      </c>
      <c r="Y351" s="49">
        <v>0</v>
      </c>
      <c r="Z351" s="49">
        <v>0.25</v>
      </c>
      <c r="AA351" s="49">
        <v>0</v>
      </c>
      <c r="AB351" s="49">
        <v>0</v>
      </c>
      <c r="AC351" s="49">
        <f t="shared" si="290"/>
        <v>0</v>
      </c>
      <c r="AD351" s="51">
        <v>1</v>
      </c>
      <c r="AE351" s="50"/>
      <c r="AF351" s="50"/>
      <c r="AG351" s="50">
        <v>0.25</v>
      </c>
      <c r="AH351" s="218">
        <f t="shared" si="291"/>
        <v>0</v>
      </c>
      <c r="AI351" s="115">
        <v>1</v>
      </c>
      <c r="AJ351" s="115"/>
      <c r="AK351" s="115"/>
      <c r="AL351" s="115">
        <v>1</v>
      </c>
      <c r="AM351" s="50" t="s">
        <v>429</v>
      </c>
      <c r="AN351" s="50"/>
      <c r="AO351" s="50"/>
      <c r="AP351" s="54">
        <f t="shared" si="309"/>
        <v>478.43619999999993</v>
      </c>
      <c r="AQ351" s="56">
        <v>305.39999999999998</v>
      </c>
      <c r="AR351" s="56">
        <v>47.7</v>
      </c>
      <c r="AS351" s="54">
        <f t="shared" si="310"/>
        <v>106.63619999999999</v>
      </c>
      <c r="AT351" s="54">
        <f t="shared" si="311"/>
        <v>8.4</v>
      </c>
      <c r="AU351" s="56">
        <v>1.2</v>
      </c>
      <c r="AV351" s="56"/>
      <c r="AW351" s="56"/>
      <c r="AX351" s="56">
        <v>7.2</v>
      </c>
      <c r="AY351" s="56">
        <v>1.8</v>
      </c>
      <c r="AZ351" s="54">
        <f t="shared" si="312"/>
        <v>8.5</v>
      </c>
      <c r="BA351" s="56">
        <v>6</v>
      </c>
      <c r="BB351" s="56"/>
      <c r="BC351" s="56">
        <v>2.5</v>
      </c>
      <c r="BD351" s="41"/>
      <c r="BF351" s="11">
        <f t="shared" si="313"/>
        <v>478.43619999999993</v>
      </c>
      <c r="BG351" s="11">
        <f t="shared" si="314"/>
        <v>459.73619999999994</v>
      </c>
      <c r="BH351" s="11">
        <f t="shared" si="315"/>
        <v>651.072578207839</v>
      </c>
      <c r="BI351" s="11">
        <f t="shared" si="316"/>
        <v>634.8755385167708</v>
      </c>
      <c r="BJ351" s="236">
        <f t="shared" si="292"/>
        <v>1.36083469061881</v>
      </c>
      <c r="BK351" s="236">
        <f t="shared" si="293"/>
        <v>1.380956162505304</v>
      </c>
      <c r="BL351" s="220">
        <f t="shared" si="317"/>
        <v>705540</v>
      </c>
      <c r="BM351" s="221"/>
      <c r="BN351" s="221"/>
      <c r="BO351" s="221">
        <f t="shared" si="294"/>
        <v>705540</v>
      </c>
      <c r="BP351" s="221">
        <f t="shared" si="318"/>
        <v>651072.57820783905</v>
      </c>
      <c r="BQ351" s="232">
        <f t="shared" si="295"/>
        <v>54467.421792160952</v>
      </c>
    </row>
    <row r="352" spans="1:69">
      <c r="A352" s="704"/>
      <c r="B352" s="113" t="s">
        <v>307</v>
      </c>
      <c r="C352" s="77" t="s">
        <v>487</v>
      </c>
      <c r="D352" s="208">
        <v>216</v>
      </c>
      <c r="E352" s="113" t="s">
        <v>15</v>
      </c>
      <c r="F352" s="124">
        <v>1</v>
      </c>
      <c r="G352" s="124"/>
      <c r="H352" s="124"/>
      <c r="I352" s="156">
        <v>0.5</v>
      </c>
      <c r="J352" s="123"/>
      <c r="K352" s="123"/>
      <c r="L352" s="123"/>
      <c r="M352" s="123"/>
      <c r="N352" s="123"/>
      <c r="O352" s="123"/>
      <c r="P352" s="123"/>
      <c r="Q352" s="123"/>
      <c r="R352" s="198">
        <f t="shared" si="275"/>
        <v>1</v>
      </c>
      <c r="S352" s="198">
        <f t="shared" si="276"/>
        <v>0</v>
      </c>
      <c r="T352" s="198">
        <f t="shared" si="277"/>
        <v>0</v>
      </c>
      <c r="U352" s="198">
        <f t="shared" si="278"/>
        <v>0.5</v>
      </c>
      <c r="V352" s="198">
        <f t="shared" si="279"/>
        <v>1.5</v>
      </c>
      <c r="W352" s="50">
        <v>1</v>
      </c>
      <c r="X352" s="49">
        <v>0</v>
      </c>
      <c r="Y352" s="49">
        <v>0</v>
      </c>
      <c r="Z352" s="49">
        <v>0.25</v>
      </c>
      <c r="AA352" s="49">
        <v>0</v>
      </c>
      <c r="AB352" s="49">
        <v>0</v>
      </c>
      <c r="AC352" s="49">
        <f t="shared" si="290"/>
        <v>0</v>
      </c>
      <c r="AD352" s="51">
        <v>1</v>
      </c>
      <c r="AE352" s="50"/>
      <c r="AF352" s="50"/>
      <c r="AG352" s="50">
        <v>0.25</v>
      </c>
      <c r="AH352" s="218">
        <f t="shared" si="291"/>
        <v>0</v>
      </c>
      <c r="AI352" s="115">
        <v>1</v>
      </c>
      <c r="AJ352" s="115"/>
      <c r="AK352" s="115"/>
      <c r="AL352" s="115">
        <v>1</v>
      </c>
      <c r="AM352" s="50" t="s">
        <v>429</v>
      </c>
      <c r="AN352" s="50"/>
      <c r="AO352" s="50"/>
      <c r="AP352" s="54">
        <f t="shared" si="309"/>
        <v>451.4622</v>
      </c>
      <c r="AQ352" s="56">
        <v>278.3</v>
      </c>
      <c r="AR352" s="56">
        <v>37.799999999999997</v>
      </c>
      <c r="AS352" s="54">
        <f t="shared" si="310"/>
        <v>95.46220000000001</v>
      </c>
      <c r="AT352" s="54">
        <f t="shared" si="311"/>
        <v>29.4</v>
      </c>
      <c r="AU352" s="56">
        <v>1.2</v>
      </c>
      <c r="AV352" s="56">
        <v>21</v>
      </c>
      <c r="AW352" s="56"/>
      <c r="AX352" s="56">
        <v>7.2</v>
      </c>
      <c r="AY352" s="56"/>
      <c r="AZ352" s="54">
        <f t="shared" si="312"/>
        <v>10.5</v>
      </c>
      <c r="BA352" s="56">
        <v>8</v>
      </c>
      <c r="BB352" s="56"/>
      <c r="BC352" s="56">
        <v>2.5</v>
      </c>
      <c r="BD352" s="41"/>
      <c r="BF352" s="11">
        <f t="shared" si="313"/>
        <v>451.4622</v>
      </c>
      <c r="BG352" s="11">
        <f t="shared" si="314"/>
        <v>411.56220000000002</v>
      </c>
      <c r="BH352" s="11">
        <f t="shared" si="315"/>
        <v>614.36542326308734</v>
      </c>
      <c r="BI352" s="11">
        <f t="shared" si="316"/>
        <v>568.3493563442405</v>
      </c>
      <c r="BJ352" s="236">
        <f t="shared" si="292"/>
        <v>1.36083469061881</v>
      </c>
      <c r="BK352" s="236">
        <f t="shared" si="293"/>
        <v>1.3809561625053042</v>
      </c>
      <c r="BL352" s="220">
        <f t="shared" si="317"/>
        <v>705540</v>
      </c>
      <c r="BM352" s="221"/>
      <c r="BN352" s="221"/>
      <c r="BO352" s="221">
        <f t="shared" si="294"/>
        <v>705540</v>
      </c>
      <c r="BP352" s="221">
        <f t="shared" si="318"/>
        <v>614365.42326308729</v>
      </c>
      <c r="BQ352" s="232">
        <f t="shared" si="295"/>
        <v>91174.576736912713</v>
      </c>
    </row>
    <row r="353" spans="1:69" ht="109.2">
      <c r="A353" s="704"/>
      <c r="B353" s="113" t="s">
        <v>308</v>
      </c>
      <c r="C353" s="77" t="s">
        <v>488</v>
      </c>
      <c r="D353" s="119">
        <v>358</v>
      </c>
      <c r="E353" s="113" t="s">
        <v>15</v>
      </c>
      <c r="F353" s="124">
        <v>1</v>
      </c>
      <c r="G353" s="124"/>
      <c r="H353" s="124"/>
      <c r="I353" s="156">
        <v>0.5</v>
      </c>
      <c r="J353" s="123"/>
      <c r="K353" s="123"/>
      <c r="L353" s="123"/>
      <c r="M353" s="123"/>
      <c r="N353" s="123"/>
      <c r="O353" s="123"/>
      <c r="P353" s="123"/>
      <c r="Q353" s="123"/>
      <c r="R353" s="198">
        <f t="shared" si="275"/>
        <v>1</v>
      </c>
      <c r="S353" s="198">
        <f t="shared" si="276"/>
        <v>0</v>
      </c>
      <c r="T353" s="198">
        <f t="shared" si="277"/>
        <v>0</v>
      </c>
      <c r="U353" s="198">
        <f t="shared" si="278"/>
        <v>0.5</v>
      </c>
      <c r="V353" s="198">
        <f t="shared" si="279"/>
        <v>1.5</v>
      </c>
      <c r="W353" s="50">
        <v>1</v>
      </c>
      <c r="X353" s="49">
        <v>0</v>
      </c>
      <c r="Y353" s="49">
        <v>0</v>
      </c>
      <c r="Z353" s="49">
        <v>0.25</v>
      </c>
      <c r="AA353" s="49">
        <v>0</v>
      </c>
      <c r="AB353" s="49">
        <v>0</v>
      </c>
      <c r="AC353" s="49">
        <f t="shared" si="290"/>
        <v>0</v>
      </c>
      <c r="AD353" s="51">
        <v>1</v>
      </c>
      <c r="AE353" s="50"/>
      <c r="AF353" s="50"/>
      <c r="AG353" s="50">
        <v>0.25</v>
      </c>
      <c r="AH353" s="218">
        <f t="shared" si="291"/>
        <v>0</v>
      </c>
      <c r="AI353" s="115">
        <v>1</v>
      </c>
      <c r="AJ353" s="115"/>
      <c r="AK353" s="115"/>
      <c r="AL353" s="115">
        <v>1</v>
      </c>
      <c r="AM353" s="50" t="s">
        <v>429</v>
      </c>
      <c r="AN353" s="50"/>
      <c r="AO353" s="50"/>
      <c r="AP353" s="54">
        <f t="shared" si="309"/>
        <v>658.1078</v>
      </c>
      <c r="AQ353" s="56">
        <v>319.10000000000002</v>
      </c>
      <c r="AR353" s="56">
        <v>49.8</v>
      </c>
      <c r="AS353" s="54">
        <f t="shared" si="310"/>
        <v>111.40780000000001</v>
      </c>
      <c r="AT353" s="54">
        <f t="shared" si="311"/>
        <v>162.5</v>
      </c>
      <c r="AU353" s="56">
        <v>1.2</v>
      </c>
      <c r="AV353" s="56">
        <v>153.30000000000001</v>
      </c>
      <c r="AW353" s="56"/>
      <c r="AX353" s="56">
        <v>8</v>
      </c>
      <c r="AY353" s="56">
        <v>1.8</v>
      </c>
      <c r="AZ353" s="54">
        <f t="shared" si="312"/>
        <v>13.5</v>
      </c>
      <c r="BA353" s="56">
        <v>12</v>
      </c>
      <c r="BB353" s="56"/>
      <c r="BC353" s="56">
        <v>1.5</v>
      </c>
      <c r="BD353" s="41"/>
      <c r="BF353" s="11">
        <f t="shared" si="313"/>
        <v>658.1078</v>
      </c>
      <c r="BG353" s="11">
        <f t="shared" si="314"/>
        <v>480.30780000000004</v>
      </c>
      <c r="BH353" s="11">
        <f t="shared" si="315"/>
        <v>895.57592440682572</v>
      </c>
      <c r="BI353" s="11">
        <f t="shared" si="316"/>
        <v>663.28401630936514</v>
      </c>
      <c r="BJ353" s="236">
        <f t="shared" si="292"/>
        <v>1.36083469061881</v>
      </c>
      <c r="BK353" s="236">
        <f t="shared" si="293"/>
        <v>1.3809561625053042</v>
      </c>
      <c r="BL353" s="220">
        <f t="shared" si="317"/>
        <v>705540</v>
      </c>
      <c r="BM353" s="221"/>
      <c r="BN353" s="221"/>
      <c r="BO353" s="221">
        <f t="shared" si="294"/>
        <v>705540</v>
      </c>
      <c r="BP353" s="221">
        <f t="shared" si="318"/>
        <v>895575.92440682568</v>
      </c>
      <c r="BQ353" s="232">
        <f t="shared" si="295"/>
        <v>-190035.92440682568</v>
      </c>
    </row>
    <row r="354" spans="1:69" ht="62.4">
      <c r="A354" s="704"/>
      <c r="B354" s="113" t="s">
        <v>309</v>
      </c>
      <c r="C354" s="77" t="s">
        <v>489</v>
      </c>
      <c r="D354" s="119">
        <v>401</v>
      </c>
      <c r="E354" s="113" t="s">
        <v>18</v>
      </c>
      <c r="F354" s="124">
        <v>1</v>
      </c>
      <c r="G354" s="124"/>
      <c r="H354" s="124"/>
      <c r="I354" s="156">
        <v>0.5</v>
      </c>
      <c r="J354" s="123"/>
      <c r="K354" s="123"/>
      <c r="L354" s="123"/>
      <c r="M354" s="123"/>
      <c r="N354" s="123"/>
      <c r="O354" s="123"/>
      <c r="P354" s="123"/>
      <c r="Q354" s="123"/>
      <c r="R354" s="198">
        <f t="shared" si="275"/>
        <v>1</v>
      </c>
      <c r="S354" s="198">
        <f t="shared" si="276"/>
        <v>0</v>
      </c>
      <c r="T354" s="198">
        <f t="shared" si="277"/>
        <v>0</v>
      </c>
      <c r="U354" s="198">
        <f t="shared" si="278"/>
        <v>0.5</v>
      </c>
      <c r="V354" s="198">
        <f t="shared" si="279"/>
        <v>1.5</v>
      </c>
      <c r="W354" s="50">
        <v>1</v>
      </c>
      <c r="X354" s="49">
        <v>0</v>
      </c>
      <c r="Y354" s="49">
        <v>0</v>
      </c>
      <c r="Z354" s="49">
        <v>0.25</v>
      </c>
      <c r="AA354" s="49">
        <v>0</v>
      </c>
      <c r="AB354" s="49">
        <v>0</v>
      </c>
      <c r="AC354" s="49">
        <f t="shared" si="290"/>
        <v>0</v>
      </c>
      <c r="AD354" s="51">
        <v>1</v>
      </c>
      <c r="AE354" s="50"/>
      <c r="AF354" s="50"/>
      <c r="AG354" s="50">
        <v>0.25</v>
      </c>
      <c r="AH354" s="218">
        <f t="shared" si="291"/>
        <v>0</v>
      </c>
      <c r="AI354" s="115">
        <v>1</v>
      </c>
      <c r="AJ354" s="115"/>
      <c r="AK354" s="115"/>
      <c r="AL354" s="115"/>
      <c r="AM354" s="50" t="s">
        <v>429</v>
      </c>
      <c r="AN354" s="50"/>
      <c r="AO354" s="50"/>
      <c r="AP354" s="54">
        <f t="shared" si="309"/>
        <v>488.28620000000006</v>
      </c>
      <c r="AQ354" s="56">
        <v>328.1</v>
      </c>
      <c r="AR354" s="56">
        <v>0</v>
      </c>
      <c r="AS354" s="54">
        <f t="shared" si="310"/>
        <v>99.086200000000005</v>
      </c>
      <c r="AT354" s="54">
        <f t="shared" si="311"/>
        <v>50.6</v>
      </c>
      <c r="AU354" s="56">
        <v>1.5</v>
      </c>
      <c r="AV354" s="56">
        <v>45.1</v>
      </c>
      <c r="AW354" s="56"/>
      <c r="AX354" s="56">
        <v>4</v>
      </c>
      <c r="AY354" s="56"/>
      <c r="AZ354" s="54">
        <f t="shared" si="312"/>
        <v>10.5</v>
      </c>
      <c r="BA354" s="56">
        <v>8</v>
      </c>
      <c r="BB354" s="56"/>
      <c r="BC354" s="56">
        <v>2.5</v>
      </c>
      <c r="BD354" s="41"/>
      <c r="BF354" s="11">
        <f t="shared" si="313"/>
        <v>488.28620000000006</v>
      </c>
      <c r="BG354" s="11">
        <f t="shared" si="314"/>
        <v>427.18620000000004</v>
      </c>
      <c r="BH354" s="11">
        <f t="shared" si="315"/>
        <v>664.47679991043458</v>
      </c>
      <c r="BI354" s="11">
        <f t="shared" si="316"/>
        <v>589.92541542722347</v>
      </c>
      <c r="BJ354" s="236">
        <f t="shared" si="292"/>
        <v>1.3608346906188102</v>
      </c>
      <c r="BK354" s="236">
        <f t="shared" si="293"/>
        <v>1.3809561625053042</v>
      </c>
      <c r="BL354" s="220">
        <f t="shared" si="317"/>
        <v>705540</v>
      </c>
      <c r="BM354" s="221"/>
      <c r="BN354" s="221"/>
      <c r="BO354" s="221">
        <f t="shared" si="294"/>
        <v>705540</v>
      </c>
      <c r="BP354" s="221">
        <f t="shared" si="318"/>
        <v>664476.79991043452</v>
      </c>
      <c r="BQ354" s="232">
        <f t="shared" si="295"/>
        <v>41063.200089565478</v>
      </c>
    </row>
    <row r="355" spans="1:69" ht="93.6">
      <c r="A355" s="704"/>
      <c r="B355" s="113" t="s">
        <v>310</v>
      </c>
      <c r="C355" s="77" t="s">
        <v>490</v>
      </c>
      <c r="D355" s="119">
        <v>340</v>
      </c>
      <c r="E355" s="113" t="s">
        <v>15</v>
      </c>
      <c r="F355" s="124">
        <v>1</v>
      </c>
      <c r="G355" s="124"/>
      <c r="H355" s="124"/>
      <c r="I355" s="156">
        <v>0.5</v>
      </c>
      <c r="J355" s="123"/>
      <c r="K355" s="123"/>
      <c r="L355" s="123"/>
      <c r="M355" s="123"/>
      <c r="N355" s="123"/>
      <c r="O355" s="123"/>
      <c r="P355" s="123"/>
      <c r="Q355" s="123"/>
      <c r="R355" s="198">
        <f t="shared" si="275"/>
        <v>1</v>
      </c>
      <c r="S355" s="198">
        <f t="shared" si="276"/>
        <v>0</v>
      </c>
      <c r="T355" s="198">
        <f t="shared" si="277"/>
        <v>0</v>
      </c>
      <c r="U355" s="198">
        <f t="shared" si="278"/>
        <v>0.5</v>
      </c>
      <c r="V355" s="198">
        <f t="shared" si="279"/>
        <v>1.5</v>
      </c>
      <c r="W355" s="50">
        <v>1</v>
      </c>
      <c r="X355" s="49">
        <v>0</v>
      </c>
      <c r="Y355" s="49">
        <v>0</v>
      </c>
      <c r="Z355" s="49">
        <v>0.25</v>
      </c>
      <c r="AA355" s="49">
        <v>0</v>
      </c>
      <c r="AB355" s="49">
        <v>0</v>
      </c>
      <c r="AC355" s="49">
        <f t="shared" si="290"/>
        <v>0</v>
      </c>
      <c r="AD355" s="51">
        <v>1</v>
      </c>
      <c r="AE355" s="50"/>
      <c r="AF355" s="50"/>
      <c r="AG355" s="50">
        <v>0.25</v>
      </c>
      <c r="AH355" s="218">
        <f t="shared" si="291"/>
        <v>0</v>
      </c>
      <c r="AI355" s="115">
        <v>1</v>
      </c>
      <c r="AJ355" s="115"/>
      <c r="AK355" s="115"/>
      <c r="AL355" s="115"/>
      <c r="AM355" s="50" t="s">
        <v>429</v>
      </c>
      <c r="AN355" s="50"/>
      <c r="AO355" s="50"/>
      <c r="AP355" s="54">
        <f t="shared" si="309"/>
        <v>399.95379999999994</v>
      </c>
      <c r="AQ355" s="56">
        <v>291.89999999999998</v>
      </c>
      <c r="AR355" s="56">
        <v>0</v>
      </c>
      <c r="AS355" s="54">
        <f t="shared" si="310"/>
        <v>88.15379999999999</v>
      </c>
      <c r="AT355" s="54">
        <f t="shared" si="311"/>
        <v>8.4</v>
      </c>
      <c r="AU355" s="56">
        <v>1.2</v>
      </c>
      <c r="AV355" s="56"/>
      <c r="AW355" s="56"/>
      <c r="AX355" s="56">
        <v>7.2</v>
      </c>
      <c r="AY355" s="56"/>
      <c r="AZ355" s="54">
        <f t="shared" si="312"/>
        <v>11.5</v>
      </c>
      <c r="BA355" s="56">
        <v>10</v>
      </c>
      <c r="BB355" s="56"/>
      <c r="BC355" s="56">
        <v>1.5</v>
      </c>
      <c r="BD355" s="41"/>
      <c r="BF355" s="11">
        <f t="shared" si="313"/>
        <v>399.95379999999994</v>
      </c>
      <c r="BG355" s="11">
        <f t="shared" si="314"/>
        <v>380.05379999999997</v>
      </c>
      <c r="BH355" s="11">
        <f t="shared" si="315"/>
        <v>544.27100568481728</v>
      </c>
      <c r="BI355" s="11">
        <f t="shared" si="316"/>
        <v>524.83763719355818</v>
      </c>
      <c r="BJ355" s="236">
        <f t="shared" si="292"/>
        <v>1.3608346906188098</v>
      </c>
      <c r="BK355" s="236">
        <f t="shared" si="293"/>
        <v>1.3809561625053037</v>
      </c>
      <c r="BL355" s="220">
        <f t="shared" si="317"/>
        <v>705540</v>
      </c>
      <c r="BM355" s="221"/>
      <c r="BN355" s="221"/>
      <c r="BO355" s="221">
        <f t="shared" si="294"/>
        <v>705540</v>
      </c>
      <c r="BP355" s="221">
        <f t="shared" si="318"/>
        <v>544271.00568481733</v>
      </c>
      <c r="BQ355" s="232">
        <f t="shared" si="295"/>
        <v>161268.99431518267</v>
      </c>
    </row>
    <row r="356" spans="1:69" ht="78">
      <c r="A356" s="704"/>
      <c r="B356" s="113" t="s">
        <v>311</v>
      </c>
      <c r="C356" s="77" t="s">
        <v>491</v>
      </c>
      <c r="D356" s="119">
        <v>777</v>
      </c>
      <c r="E356" s="113" t="s">
        <v>15</v>
      </c>
      <c r="F356" s="124">
        <v>1</v>
      </c>
      <c r="G356" s="124"/>
      <c r="H356" s="124"/>
      <c r="I356" s="156">
        <v>0.5</v>
      </c>
      <c r="J356" s="123"/>
      <c r="K356" s="123"/>
      <c r="L356" s="123"/>
      <c r="M356" s="123"/>
      <c r="N356" s="123"/>
      <c r="O356" s="123"/>
      <c r="P356" s="123"/>
      <c r="Q356" s="123"/>
      <c r="R356" s="198">
        <f t="shared" si="275"/>
        <v>1</v>
      </c>
      <c r="S356" s="198">
        <f t="shared" si="276"/>
        <v>0</v>
      </c>
      <c r="T356" s="198">
        <f t="shared" si="277"/>
        <v>0</v>
      </c>
      <c r="U356" s="198">
        <f t="shared" si="278"/>
        <v>0.5</v>
      </c>
      <c r="V356" s="198">
        <f t="shared" si="279"/>
        <v>1.5</v>
      </c>
      <c r="W356" s="50">
        <v>1</v>
      </c>
      <c r="X356" s="49">
        <v>0</v>
      </c>
      <c r="Y356" s="49">
        <v>0</v>
      </c>
      <c r="Z356" s="49">
        <v>0.25</v>
      </c>
      <c r="AA356" s="49">
        <v>0</v>
      </c>
      <c r="AB356" s="49">
        <v>0</v>
      </c>
      <c r="AC356" s="49">
        <f t="shared" si="290"/>
        <v>0</v>
      </c>
      <c r="AD356" s="51">
        <v>0.5</v>
      </c>
      <c r="AE356" s="50"/>
      <c r="AF356" s="50"/>
      <c r="AG356" s="50">
        <v>0.25</v>
      </c>
      <c r="AH356" s="204">
        <f t="shared" si="291"/>
        <v>0.5</v>
      </c>
      <c r="AI356" s="115">
        <v>0</v>
      </c>
      <c r="AJ356" s="115"/>
      <c r="AK356" s="115"/>
      <c r="AL356" s="115"/>
      <c r="AM356" s="50" t="s">
        <v>430</v>
      </c>
      <c r="AN356" s="50"/>
      <c r="AO356" s="50"/>
      <c r="AP356" s="54">
        <f t="shared" si="309"/>
        <v>188.53980000000001</v>
      </c>
      <c r="AQ356" s="56">
        <v>134.9</v>
      </c>
      <c r="AR356" s="56">
        <v>0</v>
      </c>
      <c r="AS356" s="54">
        <f t="shared" si="310"/>
        <v>40.739800000000002</v>
      </c>
      <c r="AT356" s="54">
        <f t="shared" si="311"/>
        <v>8.4</v>
      </c>
      <c r="AU356" s="56">
        <v>1.2</v>
      </c>
      <c r="AV356" s="56"/>
      <c r="AW356" s="56"/>
      <c r="AX356" s="56">
        <v>7.2</v>
      </c>
      <c r="AY356" s="56"/>
      <c r="AZ356" s="54">
        <f t="shared" si="312"/>
        <v>4.5</v>
      </c>
      <c r="BA356" s="56">
        <v>4</v>
      </c>
      <c r="BB356" s="56"/>
      <c r="BC356" s="56">
        <v>0.5</v>
      </c>
      <c r="BD356" s="41"/>
      <c r="BF356" s="11">
        <f t="shared" si="313"/>
        <v>188.53980000000001</v>
      </c>
      <c r="BG356" s="11">
        <f t="shared" si="314"/>
        <v>175.63980000000001</v>
      </c>
      <c r="BH356" s="11">
        <f t="shared" si="315"/>
        <v>256.57150040233233</v>
      </c>
      <c r="BI356" s="11">
        <f t="shared" si="316"/>
        <v>242.55086419119911</v>
      </c>
      <c r="BJ356" s="236">
        <f t="shared" si="292"/>
        <v>1.36083469061881</v>
      </c>
      <c r="BK356" s="236">
        <f t="shared" si="293"/>
        <v>1.380956162505304</v>
      </c>
      <c r="BL356" s="225">
        <f>$BL$9*$BL$406</f>
        <v>587950</v>
      </c>
      <c r="BM356" s="221"/>
      <c r="BN356" s="221"/>
      <c r="BO356" s="221">
        <f t="shared" si="294"/>
        <v>587950</v>
      </c>
      <c r="BP356" s="221">
        <f t="shared" si="318"/>
        <v>256571.50040233234</v>
      </c>
      <c r="BQ356" s="232">
        <f t="shared" si="295"/>
        <v>331378.49959766766</v>
      </c>
    </row>
    <row r="357" spans="1:69">
      <c r="A357" s="704"/>
      <c r="B357" s="113" t="s">
        <v>252</v>
      </c>
      <c r="C357" s="77" t="s">
        <v>492</v>
      </c>
      <c r="D357" s="119">
        <v>807</v>
      </c>
      <c r="E357" s="113" t="s">
        <v>15</v>
      </c>
      <c r="F357" s="124">
        <v>1</v>
      </c>
      <c r="G357" s="124"/>
      <c r="H357" s="124"/>
      <c r="I357" s="156">
        <v>0.5</v>
      </c>
      <c r="J357" s="123"/>
      <c r="K357" s="123"/>
      <c r="L357" s="123"/>
      <c r="M357" s="123"/>
      <c r="N357" s="123"/>
      <c r="O357" s="123"/>
      <c r="P357" s="123"/>
      <c r="Q357" s="123"/>
      <c r="R357" s="198">
        <f t="shared" si="275"/>
        <v>1</v>
      </c>
      <c r="S357" s="198">
        <f t="shared" si="276"/>
        <v>0</v>
      </c>
      <c r="T357" s="198">
        <f t="shared" si="277"/>
        <v>0</v>
      </c>
      <c r="U357" s="198">
        <f t="shared" si="278"/>
        <v>0.5</v>
      </c>
      <c r="V357" s="198">
        <f t="shared" si="279"/>
        <v>1.5</v>
      </c>
      <c r="W357" s="49">
        <v>1</v>
      </c>
      <c r="X357" s="49">
        <v>0</v>
      </c>
      <c r="Y357" s="49">
        <v>0</v>
      </c>
      <c r="Z357" s="49">
        <v>0.25</v>
      </c>
      <c r="AA357" s="49">
        <v>0</v>
      </c>
      <c r="AB357" s="49">
        <v>0</v>
      </c>
      <c r="AC357" s="49">
        <f t="shared" si="290"/>
        <v>0</v>
      </c>
      <c r="AD357" s="51">
        <v>1</v>
      </c>
      <c r="AE357" s="50"/>
      <c r="AF357" s="50"/>
      <c r="AG357" s="50">
        <v>0.25</v>
      </c>
      <c r="AH357" s="218">
        <f t="shared" si="291"/>
        <v>0</v>
      </c>
      <c r="AI357" s="115">
        <v>1</v>
      </c>
      <c r="AJ357" s="115"/>
      <c r="AK357" s="115"/>
      <c r="AL357" s="115">
        <v>1</v>
      </c>
      <c r="AM357" s="50" t="s">
        <v>429</v>
      </c>
      <c r="AN357" s="50"/>
      <c r="AO357" s="50"/>
      <c r="AP357" s="54">
        <f>AQ357+AR357+AS357+AT357+AY357+AZ357</f>
        <v>637.21820000000002</v>
      </c>
      <c r="AQ357" s="54">
        <v>296.5</v>
      </c>
      <c r="AR357" s="54">
        <v>47.6</v>
      </c>
      <c r="AS357" s="54">
        <f>(AQ357+AR357)*30.2/100</f>
        <v>103.9182</v>
      </c>
      <c r="AT357" s="54">
        <f>AU357+AV357+AW357+AX357</f>
        <v>171.89999999999998</v>
      </c>
      <c r="AU357" s="54">
        <v>1.7</v>
      </c>
      <c r="AV357" s="54">
        <v>162.19999999999999</v>
      </c>
      <c r="AW357" s="54"/>
      <c r="AX357" s="54">
        <v>8</v>
      </c>
      <c r="AY357" s="54">
        <v>1.8</v>
      </c>
      <c r="AZ357" s="54">
        <f>BA357+BB357+BC357</f>
        <v>15.5</v>
      </c>
      <c r="BA357" s="54">
        <v>14</v>
      </c>
      <c r="BB357" s="54"/>
      <c r="BC357" s="54">
        <v>1.5</v>
      </c>
      <c r="BD357" s="41"/>
      <c r="BF357" s="11">
        <f t="shared" si="313"/>
        <v>637.21820000000002</v>
      </c>
      <c r="BG357" s="11">
        <f t="shared" si="314"/>
        <v>448.01820000000004</v>
      </c>
      <c r="BH357" s="11">
        <f t="shared" si="315"/>
        <v>867.14863205367499</v>
      </c>
      <c r="BI357" s="11">
        <f t="shared" si="316"/>
        <v>618.69349420453386</v>
      </c>
      <c r="BJ357" s="236">
        <f t="shared" si="292"/>
        <v>1.36083469061881</v>
      </c>
      <c r="BK357" s="236">
        <f t="shared" si="293"/>
        <v>1.380956162505304</v>
      </c>
      <c r="BL357" s="220">
        <f>$BL$9*$BL$407</f>
        <v>705540</v>
      </c>
      <c r="BM357" s="221"/>
      <c r="BN357" s="221"/>
      <c r="BO357" s="221">
        <f t="shared" si="294"/>
        <v>705540</v>
      </c>
      <c r="BP357" s="221">
        <f t="shared" si="318"/>
        <v>867148.63205367501</v>
      </c>
      <c r="BQ357" s="232">
        <f t="shared" si="295"/>
        <v>-161608.63205367501</v>
      </c>
    </row>
    <row r="358" spans="1:69" ht="109.2">
      <c r="A358" s="704"/>
      <c r="B358" s="113" t="s">
        <v>312</v>
      </c>
      <c r="C358" s="77" t="s">
        <v>493</v>
      </c>
      <c r="D358" s="119">
        <v>306</v>
      </c>
      <c r="E358" s="113" t="s">
        <v>15</v>
      </c>
      <c r="F358" s="124">
        <v>1</v>
      </c>
      <c r="G358" s="124"/>
      <c r="H358" s="124"/>
      <c r="I358" s="156">
        <v>0.5</v>
      </c>
      <c r="J358" s="123"/>
      <c r="K358" s="123"/>
      <c r="L358" s="123"/>
      <c r="M358" s="123"/>
      <c r="N358" s="123"/>
      <c r="O358" s="123"/>
      <c r="P358" s="123"/>
      <c r="Q358" s="123"/>
      <c r="R358" s="198">
        <f t="shared" si="275"/>
        <v>1</v>
      </c>
      <c r="S358" s="198">
        <f t="shared" si="276"/>
        <v>0</v>
      </c>
      <c r="T358" s="198">
        <f t="shared" si="277"/>
        <v>0</v>
      </c>
      <c r="U358" s="198">
        <f t="shared" si="278"/>
        <v>0.5</v>
      </c>
      <c r="V358" s="198">
        <f t="shared" si="279"/>
        <v>1.5</v>
      </c>
      <c r="W358" s="50">
        <v>1</v>
      </c>
      <c r="X358" s="49">
        <v>0</v>
      </c>
      <c r="Y358" s="49">
        <v>0</v>
      </c>
      <c r="Z358" s="49">
        <v>0.25</v>
      </c>
      <c r="AA358" s="49">
        <v>0</v>
      </c>
      <c r="AB358" s="49">
        <v>0</v>
      </c>
      <c r="AC358" s="49">
        <f t="shared" si="290"/>
        <v>0</v>
      </c>
      <c r="AD358" s="51">
        <v>1</v>
      </c>
      <c r="AE358" s="50"/>
      <c r="AF358" s="50"/>
      <c r="AG358" s="50">
        <v>0.25</v>
      </c>
      <c r="AH358" s="218">
        <f t="shared" si="291"/>
        <v>0</v>
      </c>
      <c r="AI358" s="115">
        <v>1</v>
      </c>
      <c r="AJ358" s="115"/>
      <c r="AK358" s="115"/>
      <c r="AL358" s="115"/>
      <c r="AM358" s="50" t="s">
        <v>429</v>
      </c>
      <c r="AN358" s="50"/>
      <c r="AO358" s="50"/>
      <c r="AP358" s="54">
        <f t="shared" ref="AP358:AP360" si="319">AQ358+AR358+AS358+AT358+AY358+AZ358</f>
        <v>707.58239999999989</v>
      </c>
      <c r="AQ358" s="56">
        <v>311.2</v>
      </c>
      <c r="AR358" s="56">
        <v>0</v>
      </c>
      <c r="AS358" s="54">
        <f t="shared" ref="AS358:AS360" si="320">(AQ358+AR358)*30.2/100</f>
        <v>93.982399999999998</v>
      </c>
      <c r="AT358" s="54">
        <f t="shared" ref="AT358:AT360" si="321">AU358+AV358+AW358+AX358</f>
        <v>288.09999999999997</v>
      </c>
      <c r="AU358" s="56">
        <v>1.2</v>
      </c>
      <c r="AV358" s="56">
        <v>278.89999999999998</v>
      </c>
      <c r="AW358" s="56"/>
      <c r="AX358" s="56">
        <v>8</v>
      </c>
      <c r="AY358" s="56">
        <v>1.8</v>
      </c>
      <c r="AZ358" s="54">
        <f t="shared" ref="AZ358:AZ360" si="322">BA358+BB358+BC358</f>
        <v>12.5</v>
      </c>
      <c r="BA358" s="56">
        <v>10</v>
      </c>
      <c r="BB358" s="56"/>
      <c r="BC358" s="56">
        <v>2.5</v>
      </c>
      <c r="BD358" s="41"/>
      <c r="BF358" s="11">
        <f t="shared" si="313"/>
        <v>707.58239999999989</v>
      </c>
      <c r="BG358" s="11">
        <f t="shared" si="314"/>
        <v>405.18239999999997</v>
      </c>
      <c r="BH358" s="11">
        <f t="shared" si="315"/>
        <v>962.90267639131491</v>
      </c>
      <c r="BI358" s="11">
        <f t="shared" si="316"/>
        <v>559.53913221868902</v>
      </c>
      <c r="BJ358" s="236">
        <f t="shared" si="292"/>
        <v>1.36083469061881</v>
      </c>
      <c r="BK358" s="236">
        <f t="shared" si="293"/>
        <v>1.380956162505304</v>
      </c>
      <c r="BL358" s="220">
        <f>$BL$9*$BL$407</f>
        <v>705540</v>
      </c>
      <c r="BM358" s="221"/>
      <c r="BN358" s="221"/>
      <c r="BO358" s="221">
        <f t="shared" si="294"/>
        <v>705540</v>
      </c>
      <c r="BP358" s="221">
        <f t="shared" si="318"/>
        <v>962902.67639131495</v>
      </c>
      <c r="BQ358" s="232">
        <f t="shared" si="295"/>
        <v>-257362.67639131495</v>
      </c>
    </row>
    <row r="359" spans="1:69" ht="31.2">
      <c r="A359" s="704"/>
      <c r="B359" s="113" t="s">
        <v>313</v>
      </c>
      <c r="C359" s="77" t="s">
        <v>494</v>
      </c>
      <c r="D359" s="121">
        <v>89</v>
      </c>
      <c r="E359" s="113" t="s">
        <v>15</v>
      </c>
      <c r="F359" s="124"/>
      <c r="G359" s="124"/>
      <c r="H359" s="124"/>
      <c r="I359" s="156"/>
      <c r="J359" s="123"/>
      <c r="K359" s="123"/>
      <c r="L359" s="123"/>
      <c r="M359" s="123"/>
      <c r="N359" s="123"/>
      <c r="O359" s="123"/>
      <c r="P359" s="123"/>
      <c r="Q359" s="123"/>
      <c r="R359" s="198">
        <f t="shared" si="275"/>
        <v>0</v>
      </c>
      <c r="S359" s="198">
        <f t="shared" si="276"/>
        <v>0</v>
      </c>
      <c r="T359" s="198">
        <f t="shared" si="277"/>
        <v>0</v>
      </c>
      <c r="U359" s="198">
        <f t="shared" si="278"/>
        <v>0</v>
      </c>
      <c r="V359" s="198">
        <f t="shared" si="279"/>
        <v>0</v>
      </c>
      <c r="W359" s="50">
        <v>1</v>
      </c>
      <c r="X359" s="49">
        <v>0</v>
      </c>
      <c r="Y359" s="49">
        <v>0</v>
      </c>
      <c r="Z359" s="49">
        <v>0.25</v>
      </c>
      <c r="AA359" s="49">
        <v>0</v>
      </c>
      <c r="AB359" s="49">
        <v>0</v>
      </c>
      <c r="AC359" s="49">
        <f t="shared" si="290"/>
        <v>-1</v>
      </c>
      <c r="AD359" s="51">
        <v>1</v>
      </c>
      <c r="AE359" s="50"/>
      <c r="AF359" s="50"/>
      <c r="AG359" s="50">
        <v>0.25</v>
      </c>
      <c r="AH359" s="129">
        <f t="shared" si="291"/>
        <v>-1</v>
      </c>
      <c r="AI359" s="115">
        <v>1</v>
      </c>
      <c r="AJ359" s="115"/>
      <c r="AK359" s="115"/>
      <c r="AL359" s="115">
        <v>1</v>
      </c>
      <c r="AM359" s="50" t="s">
        <v>429</v>
      </c>
      <c r="AN359" s="50"/>
      <c r="AO359" s="50"/>
      <c r="AP359" s="54">
        <f t="shared" si="319"/>
        <v>550.11340000000007</v>
      </c>
      <c r="AQ359" s="56">
        <v>356.2</v>
      </c>
      <c r="AR359" s="56">
        <v>45.5</v>
      </c>
      <c r="AS359" s="54">
        <f t="shared" si="320"/>
        <v>121.3134</v>
      </c>
      <c r="AT359" s="54">
        <f t="shared" si="321"/>
        <v>20.6</v>
      </c>
      <c r="AU359" s="56">
        <v>1</v>
      </c>
      <c r="AV359" s="56">
        <v>14.6</v>
      </c>
      <c r="AW359" s="56"/>
      <c r="AX359" s="56">
        <v>5</v>
      </c>
      <c r="AY359" s="56"/>
      <c r="AZ359" s="54">
        <f t="shared" si="322"/>
        <v>6.5</v>
      </c>
      <c r="BA359" s="56">
        <v>4</v>
      </c>
      <c r="BB359" s="56"/>
      <c r="BC359" s="56">
        <v>2.5</v>
      </c>
      <c r="BD359" s="41"/>
      <c r="BF359" s="11">
        <f t="shared" si="313"/>
        <v>550.11340000000007</v>
      </c>
      <c r="BG359" s="11">
        <f t="shared" si="314"/>
        <v>523.01340000000005</v>
      </c>
      <c r="BH359" s="11">
        <f t="shared" si="315"/>
        <v>748.61339849426179</v>
      </c>
      <c r="BI359" s="11">
        <f t="shared" si="316"/>
        <v>722.25857780285162</v>
      </c>
      <c r="BJ359" s="236">
        <f t="shared" si="292"/>
        <v>1.36083469061881</v>
      </c>
      <c r="BK359" s="236">
        <f t="shared" si="293"/>
        <v>1.380956162505304</v>
      </c>
      <c r="BL359" s="226">
        <f>$BL$9*$BL$404</f>
        <v>470360</v>
      </c>
      <c r="BM359" s="221"/>
      <c r="BN359" s="221"/>
      <c r="BO359" s="221">
        <f t="shared" si="294"/>
        <v>470360</v>
      </c>
      <c r="BP359" s="221">
        <f t="shared" si="318"/>
        <v>748613.39849426178</v>
      </c>
      <c r="BQ359" s="232">
        <f t="shared" si="295"/>
        <v>-278253.39849426178</v>
      </c>
    </row>
    <row r="360" spans="1:69" ht="46.8">
      <c r="A360" s="704"/>
      <c r="B360" s="113" t="s">
        <v>314</v>
      </c>
      <c r="C360" s="77" t="s">
        <v>495</v>
      </c>
      <c r="D360" s="208">
        <v>224</v>
      </c>
      <c r="E360" s="113" t="s">
        <v>15</v>
      </c>
      <c r="F360" s="124">
        <v>1</v>
      </c>
      <c r="G360" s="124"/>
      <c r="H360" s="124"/>
      <c r="I360" s="156">
        <v>0.5</v>
      </c>
      <c r="J360" s="123"/>
      <c r="K360" s="123"/>
      <c r="L360" s="123"/>
      <c r="M360" s="123"/>
      <c r="N360" s="123"/>
      <c r="O360" s="123"/>
      <c r="P360" s="123"/>
      <c r="Q360" s="123"/>
      <c r="R360" s="198">
        <f t="shared" si="275"/>
        <v>1</v>
      </c>
      <c r="S360" s="198">
        <f t="shared" si="276"/>
        <v>0</v>
      </c>
      <c r="T360" s="198">
        <f t="shared" si="277"/>
        <v>0</v>
      </c>
      <c r="U360" s="198">
        <f t="shared" si="278"/>
        <v>0.5</v>
      </c>
      <c r="V360" s="198">
        <f t="shared" si="279"/>
        <v>1.5</v>
      </c>
      <c r="W360" s="50">
        <v>1</v>
      </c>
      <c r="X360" s="49">
        <v>0</v>
      </c>
      <c r="Y360" s="49">
        <v>0</v>
      </c>
      <c r="Z360" s="49">
        <v>0.25</v>
      </c>
      <c r="AA360" s="49">
        <v>0</v>
      </c>
      <c r="AB360" s="49">
        <v>0</v>
      </c>
      <c r="AC360" s="49">
        <f t="shared" si="290"/>
        <v>0</v>
      </c>
      <c r="AD360" s="51">
        <v>1</v>
      </c>
      <c r="AE360" s="50"/>
      <c r="AF360" s="50"/>
      <c r="AG360" s="50">
        <v>0.25</v>
      </c>
      <c r="AH360" s="218">
        <f t="shared" si="291"/>
        <v>0</v>
      </c>
      <c r="AI360" s="115">
        <v>1</v>
      </c>
      <c r="AJ360" s="115"/>
      <c r="AK360" s="115"/>
      <c r="AL360" s="115"/>
      <c r="AM360" s="50" t="s">
        <v>429</v>
      </c>
      <c r="AN360" s="50"/>
      <c r="AO360" s="50"/>
      <c r="AP360" s="54">
        <f t="shared" si="319"/>
        <v>439.69059999999996</v>
      </c>
      <c r="AQ360" s="56">
        <v>300.3</v>
      </c>
      <c r="AR360" s="56">
        <v>0</v>
      </c>
      <c r="AS360" s="54">
        <f t="shared" si="320"/>
        <v>90.690599999999989</v>
      </c>
      <c r="AT360" s="54">
        <f t="shared" si="321"/>
        <v>35.4</v>
      </c>
      <c r="AU360" s="56">
        <v>1.2</v>
      </c>
      <c r="AV360" s="56">
        <v>22.2</v>
      </c>
      <c r="AW360" s="56"/>
      <c r="AX360" s="56">
        <v>12</v>
      </c>
      <c r="AY360" s="56">
        <v>1.8</v>
      </c>
      <c r="AZ360" s="54">
        <f t="shared" si="322"/>
        <v>11.5</v>
      </c>
      <c r="BA360" s="56">
        <v>10</v>
      </c>
      <c r="BB360" s="56"/>
      <c r="BC360" s="56">
        <v>1.5</v>
      </c>
      <c r="BD360" s="41"/>
      <c r="BF360" s="11">
        <f t="shared" si="313"/>
        <v>439.69059999999996</v>
      </c>
      <c r="BG360" s="11">
        <f t="shared" si="314"/>
        <v>390.99059999999997</v>
      </c>
      <c r="BH360" s="11">
        <f t="shared" si="315"/>
        <v>598.34622161899892</v>
      </c>
      <c r="BI360" s="11">
        <f t="shared" si="316"/>
        <v>539.94087855164628</v>
      </c>
      <c r="BJ360" s="236">
        <f t="shared" si="292"/>
        <v>1.36083469061881</v>
      </c>
      <c r="BK360" s="236">
        <f t="shared" si="293"/>
        <v>1.380956162505304</v>
      </c>
      <c r="BL360" s="220">
        <f>$BL$9*$BL$407</f>
        <v>705540</v>
      </c>
      <c r="BM360" s="221"/>
      <c r="BN360" s="221"/>
      <c r="BO360" s="221">
        <f t="shared" si="294"/>
        <v>705540</v>
      </c>
      <c r="BP360" s="221">
        <f t="shared" si="318"/>
        <v>598346.22161899891</v>
      </c>
      <c r="BQ360" s="232">
        <f t="shared" si="295"/>
        <v>107193.77838100109</v>
      </c>
    </row>
    <row r="361" spans="1:69" s="14" customFormat="1">
      <c r="A361" s="3">
        <v>12</v>
      </c>
      <c r="B361" s="12" t="s">
        <v>10</v>
      </c>
      <c r="C361" s="12"/>
      <c r="D361" s="3"/>
      <c r="E361" s="12"/>
      <c r="F361" s="12">
        <f>SUM(F349:F360)</f>
        <v>11</v>
      </c>
      <c r="G361" s="12">
        <f t="shared" ref="G361:BC361" si="323">SUM(G349:G360)</f>
        <v>0</v>
      </c>
      <c r="H361" s="12">
        <f t="shared" si="323"/>
        <v>0</v>
      </c>
      <c r="I361" s="12">
        <f t="shared" si="323"/>
        <v>5.5</v>
      </c>
      <c r="J361" s="12">
        <f t="shared" si="323"/>
        <v>0</v>
      </c>
      <c r="K361" s="12">
        <f t="shared" si="323"/>
        <v>0</v>
      </c>
      <c r="L361" s="12">
        <f t="shared" si="323"/>
        <v>0</v>
      </c>
      <c r="M361" s="12">
        <f t="shared" si="323"/>
        <v>0</v>
      </c>
      <c r="N361" s="12">
        <f t="shared" si="323"/>
        <v>0</v>
      </c>
      <c r="O361" s="12">
        <f t="shared" si="323"/>
        <v>0</v>
      </c>
      <c r="P361" s="12">
        <f t="shared" si="323"/>
        <v>0</v>
      </c>
      <c r="Q361" s="12">
        <f t="shared" si="323"/>
        <v>0</v>
      </c>
      <c r="R361" s="12">
        <f t="shared" si="323"/>
        <v>11</v>
      </c>
      <c r="S361" s="12">
        <f t="shared" si="323"/>
        <v>0</v>
      </c>
      <c r="T361" s="12">
        <f t="shared" si="323"/>
        <v>0</v>
      </c>
      <c r="U361" s="12">
        <f t="shared" si="323"/>
        <v>5.5</v>
      </c>
      <c r="V361" s="12">
        <f t="shared" si="323"/>
        <v>16.5</v>
      </c>
      <c r="W361" s="12">
        <f t="shared" si="323"/>
        <v>12</v>
      </c>
      <c r="X361" s="12">
        <f t="shared" si="323"/>
        <v>0</v>
      </c>
      <c r="Y361" s="12">
        <f t="shared" si="323"/>
        <v>0</v>
      </c>
      <c r="Z361" s="12">
        <f t="shared" si="323"/>
        <v>3</v>
      </c>
      <c r="AA361" s="12">
        <f t="shared" si="323"/>
        <v>0</v>
      </c>
      <c r="AB361" s="12">
        <f t="shared" si="323"/>
        <v>0</v>
      </c>
      <c r="AC361" s="49">
        <f t="shared" si="290"/>
        <v>-1</v>
      </c>
      <c r="AD361" s="12">
        <f t="shared" si="323"/>
        <v>11.5</v>
      </c>
      <c r="AE361" s="12">
        <f t="shared" si="323"/>
        <v>0</v>
      </c>
      <c r="AF361" s="12">
        <f t="shared" si="323"/>
        <v>0</v>
      </c>
      <c r="AG361" s="12">
        <f t="shared" si="323"/>
        <v>3</v>
      </c>
      <c r="AH361" s="204">
        <f t="shared" si="291"/>
        <v>-0.5</v>
      </c>
      <c r="AI361" s="12">
        <f t="shared" si="323"/>
        <v>11</v>
      </c>
      <c r="AJ361" s="12">
        <f t="shared" si="323"/>
        <v>0</v>
      </c>
      <c r="AK361" s="12">
        <f t="shared" si="323"/>
        <v>0</v>
      </c>
      <c r="AL361" s="12">
        <f t="shared" si="323"/>
        <v>6</v>
      </c>
      <c r="AM361" s="12">
        <f t="shared" si="323"/>
        <v>0</v>
      </c>
      <c r="AN361" s="12">
        <f t="shared" si="323"/>
        <v>0</v>
      </c>
      <c r="AO361" s="12">
        <f t="shared" si="323"/>
        <v>0</v>
      </c>
      <c r="AP361" s="12">
        <f t="shared" si="323"/>
        <v>6057.6791999999996</v>
      </c>
      <c r="AQ361" s="12">
        <f t="shared" si="323"/>
        <v>3623.6</v>
      </c>
      <c r="AR361" s="12">
        <f t="shared" si="323"/>
        <v>276</v>
      </c>
      <c r="AS361" s="12">
        <f t="shared" si="323"/>
        <v>1177.6791999999998</v>
      </c>
      <c r="AT361" s="12">
        <f t="shared" si="323"/>
        <v>838.59999999999991</v>
      </c>
      <c r="AU361" s="12">
        <f t="shared" si="323"/>
        <v>14.999999999999996</v>
      </c>
      <c r="AV361" s="12">
        <f t="shared" si="323"/>
        <v>735.4</v>
      </c>
      <c r="AW361" s="12">
        <f t="shared" si="323"/>
        <v>0</v>
      </c>
      <c r="AX361" s="12">
        <f t="shared" si="323"/>
        <v>88.2</v>
      </c>
      <c r="AY361" s="12">
        <f t="shared" si="323"/>
        <v>10.8</v>
      </c>
      <c r="AZ361" s="12">
        <f t="shared" si="323"/>
        <v>131</v>
      </c>
      <c r="BA361" s="12">
        <f t="shared" si="323"/>
        <v>106</v>
      </c>
      <c r="BB361" s="12">
        <f t="shared" si="323"/>
        <v>0</v>
      </c>
      <c r="BC361" s="12">
        <f t="shared" si="323"/>
        <v>25</v>
      </c>
      <c r="BD361" s="42"/>
      <c r="BF361" s="13">
        <f>SUM(BF349:BF360)</f>
        <v>6057.6791999999996</v>
      </c>
      <c r="BG361" s="13">
        <f>SUM(BG349:BG360)</f>
        <v>5077.2791999999999</v>
      </c>
      <c r="BH361" s="13">
        <f>'[1]Троснянская ЦРБ'!$K$90</f>
        <v>8243.5</v>
      </c>
      <c r="BI361" s="13">
        <f>'[1]Троснянская ЦРБ'!$K$11</f>
        <v>7011.5</v>
      </c>
      <c r="BJ361" s="236">
        <f t="shared" si="292"/>
        <v>1.36083469061881</v>
      </c>
      <c r="BK361" s="236">
        <f t="shared" si="293"/>
        <v>1.380956162505304</v>
      </c>
      <c r="BL361" s="28">
        <f t="shared" ref="BL361:BQ361" si="324">SUM(BL349:BL360)</f>
        <v>8113710</v>
      </c>
      <c r="BM361" s="28">
        <f t="shared" si="324"/>
        <v>0</v>
      </c>
      <c r="BN361" s="28">
        <f t="shared" si="324"/>
        <v>0</v>
      </c>
      <c r="BO361" s="28">
        <f t="shared" si="324"/>
        <v>8113710</v>
      </c>
      <c r="BP361" s="28">
        <f t="shared" si="324"/>
        <v>8243500</v>
      </c>
      <c r="BQ361" s="233">
        <f t="shared" si="324"/>
        <v>-129790.00000000041</v>
      </c>
    </row>
    <row r="362" spans="1:69" ht="31.2">
      <c r="A362" s="704" t="s">
        <v>315</v>
      </c>
      <c r="B362" s="113" t="s">
        <v>316</v>
      </c>
      <c r="C362" s="114" t="s">
        <v>794</v>
      </c>
      <c r="D362" s="119">
        <v>398</v>
      </c>
      <c r="E362" s="113" t="s">
        <v>15</v>
      </c>
      <c r="F362" s="124">
        <v>1</v>
      </c>
      <c r="G362" s="124"/>
      <c r="H362" s="124"/>
      <c r="I362" s="156">
        <v>0.5</v>
      </c>
      <c r="J362" s="123"/>
      <c r="K362" s="123"/>
      <c r="L362" s="123"/>
      <c r="M362" s="123"/>
      <c r="N362" s="123"/>
      <c r="O362" s="123"/>
      <c r="P362" s="123"/>
      <c r="Q362" s="123"/>
      <c r="R362" s="198">
        <f t="shared" si="275"/>
        <v>1</v>
      </c>
      <c r="S362" s="198">
        <f t="shared" si="276"/>
        <v>0</v>
      </c>
      <c r="T362" s="198">
        <f t="shared" si="277"/>
        <v>0</v>
      </c>
      <c r="U362" s="198">
        <f t="shared" si="278"/>
        <v>0.5</v>
      </c>
      <c r="V362" s="198">
        <f t="shared" si="279"/>
        <v>1.5</v>
      </c>
      <c r="W362" s="49">
        <v>1</v>
      </c>
      <c r="X362" s="49"/>
      <c r="Y362" s="49"/>
      <c r="Z362" s="49">
        <v>0.5</v>
      </c>
      <c r="AA362" s="49"/>
      <c r="AB362" s="49"/>
      <c r="AC362" s="49">
        <f t="shared" si="290"/>
        <v>0</v>
      </c>
      <c r="AD362" s="51">
        <v>1</v>
      </c>
      <c r="AE362" s="50"/>
      <c r="AF362" s="50"/>
      <c r="AG362" s="50">
        <v>0.5</v>
      </c>
      <c r="AH362" s="218">
        <f t="shared" si="291"/>
        <v>0</v>
      </c>
      <c r="AI362" s="115">
        <v>1</v>
      </c>
      <c r="AJ362" s="115"/>
      <c r="AK362" s="115"/>
      <c r="AL362" s="115">
        <v>1</v>
      </c>
      <c r="AM362" s="50" t="s">
        <v>429</v>
      </c>
      <c r="AN362" s="50"/>
      <c r="AO362" s="50"/>
      <c r="AP362" s="49">
        <f>AQ362+AR362+AS362+AT362+AY362+AZ362</f>
        <v>487.14200000000005</v>
      </c>
      <c r="AQ362" s="49">
        <v>228.5</v>
      </c>
      <c r="AR362" s="49">
        <v>96.915999999999997</v>
      </c>
      <c r="AS362" s="49">
        <v>97.635999999999996</v>
      </c>
      <c r="AT362" s="49">
        <f>AU362+AV362+AW362+AX362</f>
        <v>58.410000000000004</v>
      </c>
      <c r="AU362" s="49">
        <v>6.24</v>
      </c>
      <c r="AV362" s="49">
        <v>47.42</v>
      </c>
      <c r="AW362" s="49"/>
      <c r="AX362" s="49">
        <v>4.75</v>
      </c>
      <c r="AY362" s="49"/>
      <c r="AZ362" s="49">
        <f>BA362+BB362+BC362</f>
        <v>5.68</v>
      </c>
      <c r="BA362" s="49">
        <v>5.68</v>
      </c>
      <c r="BB362" s="49"/>
      <c r="BC362" s="49"/>
      <c r="BD362" s="41"/>
      <c r="BF362" s="11">
        <f t="shared" ref="BF362:BF374" si="325">AP362</f>
        <v>487.14200000000005</v>
      </c>
      <c r="BG362" s="11">
        <f t="shared" ref="BG362:BG374" si="326">AQ362+AR362+AS362</f>
        <v>423.05200000000002</v>
      </c>
      <c r="BH362" s="11">
        <f t="shared" ref="BH362:BH374" si="327">$BH$375*(BF362/$BF$375)</f>
        <v>693.30053589038221</v>
      </c>
      <c r="BI362" s="11">
        <f t="shared" ref="BI362:BI374" si="328">$BI$375*(BG362/$BG$375)</f>
        <v>562.48546499871463</v>
      </c>
      <c r="BJ362" s="236">
        <f t="shared" si="292"/>
        <v>1.4232000851710223</v>
      </c>
      <c r="BK362" s="236">
        <f t="shared" si="293"/>
        <v>1.3295894239921207</v>
      </c>
      <c r="BL362" s="220">
        <f t="shared" ref="BL362:BL371" si="329">$BL$9*$BL$407</f>
        <v>705540</v>
      </c>
      <c r="BM362" s="221"/>
      <c r="BN362" s="221"/>
      <c r="BO362" s="221">
        <f t="shared" si="294"/>
        <v>705540</v>
      </c>
      <c r="BP362" s="221">
        <f t="shared" ref="BP362:BP374" si="330">BH362*1000</f>
        <v>693300.53589038225</v>
      </c>
      <c r="BQ362" s="232">
        <f t="shared" si="295"/>
        <v>12239.464109617751</v>
      </c>
    </row>
    <row r="363" spans="1:69" ht="78">
      <c r="A363" s="704"/>
      <c r="B363" s="113" t="s">
        <v>317</v>
      </c>
      <c r="C363" s="114" t="s">
        <v>795</v>
      </c>
      <c r="D363" s="119">
        <v>476</v>
      </c>
      <c r="E363" s="113" t="s">
        <v>15</v>
      </c>
      <c r="F363" s="124">
        <v>1</v>
      </c>
      <c r="G363" s="124"/>
      <c r="H363" s="124"/>
      <c r="I363" s="156">
        <v>0.5</v>
      </c>
      <c r="J363" s="123"/>
      <c r="K363" s="123"/>
      <c r="L363" s="123"/>
      <c r="M363" s="123"/>
      <c r="N363" s="123"/>
      <c r="O363" s="123"/>
      <c r="P363" s="123"/>
      <c r="Q363" s="123"/>
      <c r="R363" s="198">
        <f t="shared" si="275"/>
        <v>1</v>
      </c>
      <c r="S363" s="198">
        <f t="shared" si="276"/>
        <v>0</v>
      </c>
      <c r="T363" s="198">
        <f t="shared" si="277"/>
        <v>0</v>
      </c>
      <c r="U363" s="198">
        <f t="shared" si="278"/>
        <v>0.5</v>
      </c>
      <c r="V363" s="198">
        <f t="shared" si="279"/>
        <v>1.5</v>
      </c>
      <c r="W363" s="50">
        <v>1</v>
      </c>
      <c r="X363" s="50"/>
      <c r="Y363" s="50"/>
      <c r="Z363" s="111">
        <v>0.25</v>
      </c>
      <c r="AA363" s="50"/>
      <c r="AB363" s="50"/>
      <c r="AC363" s="49">
        <f t="shared" si="290"/>
        <v>0</v>
      </c>
      <c r="AD363" s="51">
        <v>1</v>
      </c>
      <c r="AE363" s="50"/>
      <c r="AF363" s="50"/>
      <c r="AG363" s="111">
        <v>0.25</v>
      </c>
      <c r="AH363" s="218">
        <f t="shared" si="291"/>
        <v>0</v>
      </c>
      <c r="AI363" s="115">
        <v>1</v>
      </c>
      <c r="AJ363" s="115"/>
      <c r="AK363" s="115"/>
      <c r="AL363" s="115">
        <v>1</v>
      </c>
      <c r="AM363" s="50" t="s">
        <v>429</v>
      </c>
      <c r="AN363" s="50"/>
      <c r="AO363" s="50"/>
      <c r="AP363" s="49">
        <f t="shared" ref="AP363:AP374" si="331">AQ363+AR363+AS363+AT363+AY363+AZ363</f>
        <v>269.68880000000001</v>
      </c>
      <c r="AQ363" s="50">
        <v>95</v>
      </c>
      <c r="AR363" s="50">
        <v>53.487000000000002</v>
      </c>
      <c r="AS363" s="50">
        <v>44.541800000000002</v>
      </c>
      <c r="AT363" s="49">
        <f t="shared" ref="AT363:AT374" si="332">AU363+AV363+AW363+AX363</f>
        <v>69.860000000000014</v>
      </c>
      <c r="AU363" s="50">
        <v>7.47</v>
      </c>
      <c r="AV363" s="50">
        <v>56.71</v>
      </c>
      <c r="AW363" s="50"/>
      <c r="AX363" s="50">
        <v>5.68</v>
      </c>
      <c r="AY363" s="50"/>
      <c r="AZ363" s="49">
        <f t="shared" ref="AZ363:AZ374" si="333">BA363+BB363+BC363</f>
        <v>6.8</v>
      </c>
      <c r="BA363" s="50">
        <v>6.8</v>
      </c>
      <c r="BB363" s="50"/>
      <c r="BC363" s="50"/>
      <c r="BD363" s="41"/>
      <c r="BF363" s="11">
        <f t="shared" si="325"/>
        <v>269.68880000000001</v>
      </c>
      <c r="BG363" s="11">
        <f t="shared" si="326"/>
        <v>193.02879999999999</v>
      </c>
      <c r="BH363" s="11">
        <f t="shared" si="327"/>
        <v>383.82112312967081</v>
      </c>
      <c r="BI363" s="11">
        <f t="shared" si="328"/>
        <v>256.64905100589021</v>
      </c>
      <c r="BJ363" s="236">
        <f t="shared" si="292"/>
        <v>1.4232000851710223</v>
      </c>
      <c r="BK363" s="236">
        <f t="shared" si="293"/>
        <v>1.3295894239921204</v>
      </c>
      <c r="BL363" s="220">
        <f t="shared" si="329"/>
        <v>705540</v>
      </c>
      <c r="BM363" s="221"/>
      <c r="BN363" s="221"/>
      <c r="BO363" s="221">
        <f t="shared" si="294"/>
        <v>705540</v>
      </c>
      <c r="BP363" s="221">
        <f t="shared" si="330"/>
        <v>383821.1231296708</v>
      </c>
      <c r="BQ363" s="232">
        <f t="shared" si="295"/>
        <v>321718.8768703292</v>
      </c>
    </row>
    <row r="364" spans="1:69" ht="31.2">
      <c r="A364" s="704"/>
      <c r="B364" s="113" t="s">
        <v>318</v>
      </c>
      <c r="C364" s="114" t="s">
        <v>796</v>
      </c>
      <c r="D364" s="208">
        <v>268</v>
      </c>
      <c r="E364" s="113" t="s">
        <v>15</v>
      </c>
      <c r="F364" s="124">
        <v>1</v>
      </c>
      <c r="G364" s="124"/>
      <c r="H364" s="124"/>
      <c r="I364" s="156">
        <v>0.5</v>
      </c>
      <c r="J364" s="123"/>
      <c r="K364" s="123"/>
      <c r="L364" s="123"/>
      <c r="M364" s="123"/>
      <c r="N364" s="123"/>
      <c r="O364" s="123"/>
      <c r="P364" s="123"/>
      <c r="Q364" s="123"/>
      <c r="R364" s="198">
        <f t="shared" si="275"/>
        <v>1</v>
      </c>
      <c r="S364" s="198">
        <f t="shared" si="276"/>
        <v>0</v>
      </c>
      <c r="T364" s="198">
        <f t="shared" si="277"/>
        <v>0</v>
      </c>
      <c r="U364" s="198">
        <f t="shared" si="278"/>
        <v>0.5</v>
      </c>
      <c r="V364" s="198">
        <f t="shared" si="279"/>
        <v>1.5</v>
      </c>
      <c r="W364" s="50">
        <v>1</v>
      </c>
      <c r="X364" s="50"/>
      <c r="Y364" s="50"/>
      <c r="Z364" s="50">
        <v>0.5</v>
      </c>
      <c r="AA364" s="50"/>
      <c r="AB364" s="50"/>
      <c r="AC364" s="49">
        <f t="shared" si="290"/>
        <v>0</v>
      </c>
      <c r="AD364" s="51">
        <v>1</v>
      </c>
      <c r="AE364" s="50"/>
      <c r="AF364" s="50"/>
      <c r="AG364" s="111">
        <v>0.25</v>
      </c>
      <c r="AH364" s="218">
        <f t="shared" si="291"/>
        <v>0</v>
      </c>
      <c r="AI364" s="115">
        <v>1</v>
      </c>
      <c r="AJ364" s="115"/>
      <c r="AK364" s="115"/>
      <c r="AL364" s="115">
        <v>1</v>
      </c>
      <c r="AM364" s="50" t="s">
        <v>429</v>
      </c>
      <c r="AN364" s="50"/>
      <c r="AO364" s="50"/>
      <c r="AP364" s="49">
        <f t="shared" si="331"/>
        <v>626.08810000000005</v>
      </c>
      <c r="AQ364" s="50">
        <v>398.4</v>
      </c>
      <c r="AR364" s="50">
        <v>50.007199999999997</v>
      </c>
      <c r="AS364" s="50">
        <v>134.5309</v>
      </c>
      <c r="AT364" s="49">
        <f t="shared" si="332"/>
        <v>39.330000000000005</v>
      </c>
      <c r="AU364" s="50">
        <v>4.2</v>
      </c>
      <c r="AV364" s="50">
        <v>31.93</v>
      </c>
      <c r="AW364" s="50"/>
      <c r="AX364" s="50">
        <v>3.2</v>
      </c>
      <c r="AY364" s="50"/>
      <c r="AZ364" s="49">
        <f t="shared" si="333"/>
        <v>3.82</v>
      </c>
      <c r="BA364" s="50">
        <v>3.82</v>
      </c>
      <c r="BB364" s="50"/>
      <c r="BC364" s="50"/>
      <c r="BD364" s="41"/>
      <c r="BF364" s="11">
        <f t="shared" si="325"/>
        <v>626.08810000000005</v>
      </c>
      <c r="BG364" s="11">
        <f t="shared" si="326"/>
        <v>582.93809999999996</v>
      </c>
      <c r="BH364" s="11">
        <f t="shared" si="327"/>
        <v>891.04863724456368</v>
      </c>
      <c r="BI364" s="11">
        <f t="shared" si="328"/>
        <v>775.06833260206122</v>
      </c>
      <c r="BJ364" s="236">
        <f t="shared" si="292"/>
        <v>1.4232000851710225</v>
      </c>
      <c r="BK364" s="236">
        <f t="shared" si="293"/>
        <v>1.3295894239921207</v>
      </c>
      <c r="BL364" s="220">
        <f t="shared" si="329"/>
        <v>705540</v>
      </c>
      <c r="BM364" s="221"/>
      <c r="BN364" s="221"/>
      <c r="BO364" s="221">
        <f t="shared" si="294"/>
        <v>705540</v>
      </c>
      <c r="BP364" s="221">
        <f t="shared" si="330"/>
        <v>891048.63724456367</v>
      </c>
      <c r="BQ364" s="232">
        <f t="shared" si="295"/>
        <v>-185508.63724456367</v>
      </c>
    </row>
    <row r="365" spans="1:69" ht="78">
      <c r="A365" s="704"/>
      <c r="B365" s="113" t="s">
        <v>319</v>
      </c>
      <c r="C365" s="114" t="s">
        <v>797</v>
      </c>
      <c r="D365" s="119">
        <v>696</v>
      </c>
      <c r="E365" s="113" t="s">
        <v>15</v>
      </c>
      <c r="F365" s="124">
        <v>1</v>
      </c>
      <c r="G365" s="124"/>
      <c r="H365" s="124"/>
      <c r="I365" s="156">
        <v>0.5</v>
      </c>
      <c r="J365" s="123"/>
      <c r="K365" s="123"/>
      <c r="L365" s="123"/>
      <c r="M365" s="123"/>
      <c r="N365" s="123"/>
      <c r="O365" s="123"/>
      <c r="P365" s="123"/>
      <c r="Q365" s="123"/>
      <c r="R365" s="198">
        <f t="shared" si="275"/>
        <v>1</v>
      </c>
      <c r="S365" s="198">
        <f t="shared" si="276"/>
        <v>0</v>
      </c>
      <c r="T365" s="198">
        <f t="shared" si="277"/>
        <v>0</v>
      </c>
      <c r="U365" s="198">
        <f t="shared" si="278"/>
        <v>0.5</v>
      </c>
      <c r="V365" s="198">
        <f t="shared" si="279"/>
        <v>1.5</v>
      </c>
      <c r="W365" s="50">
        <v>1</v>
      </c>
      <c r="X365" s="50"/>
      <c r="Y365" s="50"/>
      <c r="Z365" s="111">
        <v>0.25</v>
      </c>
      <c r="AA365" s="50"/>
      <c r="AB365" s="50"/>
      <c r="AC365" s="49">
        <f t="shared" si="290"/>
        <v>0</v>
      </c>
      <c r="AD365" s="51">
        <v>1</v>
      </c>
      <c r="AE365" s="50"/>
      <c r="AF365" s="50"/>
      <c r="AG365" s="111">
        <v>0.25</v>
      </c>
      <c r="AH365" s="218">
        <f t="shared" si="291"/>
        <v>0</v>
      </c>
      <c r="AI365" s="115">
        <v>1</v>
      </c>
      <c r="AJ365" s="115"/>
      <c r="AK365" s="115"/>
      <c r="AL365" s="115"/>
      <c r="AM365" s="50" t="s">
        <v>429</v>
      </c>
      <c r="AN365" s="50"/>
      <c r="AO365" s="50"/>
      <c r="AP365" s="49">
        <f t="shared" si="331"/>
        <v>691.17638999999997</v>
      </c>
      <c r="AQ365" s="50">
        <v>401.7</v>
      </c>
      <c r="AR365" s="50">
        <v>43.75309</v>
      </c>
      <c r="AS365" s="50">
        <v>133.6233</v>
      </c>
      <c r="AT365" s="49">
        <f t="shared" si="332"/>
        <v>102.16000000000001</v>
      </c>
      <c r="AU365" s="50">
        <v>10.92</v>
      </c>
      <c r="AV365" s="50">
        <v>82.93</v>
      </c>
      <c r="AW365" s="50"/>
      <c r="AX365" s="50">
        <v>8.31</v>
      </c>
      <c r="AY365" s="50"/>
      <c r="AZ365" s="49">
        <f t="shared" si="333"/>
        <v>9.94</v>
      </c>
      <c r="BA365" s="50">
        <v>9.94</v>
      </c>
      <c r="BB365" s="50"/>
      <c r="BC365" s="50"/>
      <c r="BD365" s="41"/>
      <c r="BF365" s="11">
        <f t="shared" si="325"/>
        <v>691.17638999999997</v>
      </c>
      <c r="BG365" s="11">
        <f t="shared" si="326"/>
        <v>579.07638999999995</v>
      </c>
      <c r="BH365" s="11">
        <f t="shared" si="327"/>
        <v>983.68229711619972</v>
      </c>
      <c r="BI365" s="11">
        <f t="shared" si="328"/>
        <v>769.93384382753652</v>
      </c>
      <c r="BJ365" s="236">
        <f t="shared" si="292"/>
        <v>1.4232000851710223</v>
      </c>
      <c r="BK365" s="236">
        <f t="shared" si="293"/>
        <v>1.3295894239921207</v>
      </c>
      <c r="BL365" s="220">
        <f t="shared" si="329"/>
        <v>705540</v>
      </c>
      <c r="BM365" s="221"/>
      <c r="BN365" s="221"/>
      <c r="BO365" s="221">
        <f t="shared" si="294"/>
        <v>705540</v>
      </c>
      <c r="BP365" s="221">
        <f t="shared" si="330"/>
        <v>983682.29711619974</v>
      </c>
      <c r="BQ365" s="232">
        <f t="shared" si="295"/>
        <v>-278142.29711619974</v>
      </c>
    </row>
    <row r="366" spans="1:69" ht="78">
      <c r="A366" s="704"/>
      <c r="B366" s="113" t="s">
        <v>320</v>
      </c>
      <c r="C366" s="114" t="s">
        <v>798</v>
      </c>
      <c r="D366" s="119">
        <v>355</v>
      </c>
      <c r="E366" s="113" t="s">
        <v>15</v>
      </c>
      <c r="F366" s="124">
        <v>1</v>
      </c>
      <c r="G366" s="124"/>
      <c r="H366" s="124"/>
      <c r="I366" s="156">
        <v>0.5</v>
      </c>
      <c r="J366" s="123"/>
      <c r="K366" s="123"/>
      <c r="L366" s="123"/>
      <c r="M366" s="123"/>
      <c r="N366" s="123"/>
      <c r="O366" s="123"/>
      <c r="P366" s="123"/>
      <c r="Q366" s="123"/>
      <c r="R366" s="198">
        <f t="shared" si="275"/>
        <v>1</v>
      </c>
      <c r="S366" s="198">
        <f t="shared" si="276"/>
        <v>0</v>
      </c>
      <c r="T366" s="198">
        <f t="shared" si="277"/>
        <v>0</v>
      </c>
      <c r="U366" s="198">
        <f t="shared" si="278"/>
        <v>0.5</v>
      </c>
      <c r="V366" s="198">
        <f t="shared" si="279"/>
        <v>1.5</v>
      </c>
      <c r="W366" s="50">
        <v>1</v>
      </c>
      <c r="X366" s="50"/>
      <c r="Y366" s="50"/>
      <c r="Z366" s="111">
        <v>0.25</v>
      </c>
      <c r="AA366" s="50"/>
      <c r="AB366" s="50"/>
      <c r="AC366" s="49">
        <f t="shared" si="290"/>
        <v>0</v>
      </c>
      <c r="AD366" s="51">
        <v>1</v>
      </c>
      <c r="AE366" s="50"/>
      <c r="AF366" s="50"/>
      <c r="AG366" s="111">
        <v>0.25</v>
      </c>
      <c r="AH366" s="218">
        <f t="shared" si="291"/>
        <v>0</v>
      </c>
      <c r="AI366" s="115">
        <v>1</v>
      </c>
      <c r="AJ366" s="115"/>
      <c r="AK366" s="115"/>
      <c r="AL366" s="115">
        <v>1</v>
      </c>
      <c r="AM366" s="50" t="s">
        <v>429</v>
      </c>
      <c r="AN366" s="50"/>
      <c r="AO366" s="50"/>
      <c r="AP366" s="49">
        <f t="shared" si="331"/>
        <v>640.24040000000002</v>
      </c>
      <c r="AQ366" s="50">
        <v>397.1</v>
      </c>
      <c r="AR366" s="50">
        <v>51.4</v>
      </c>
      <c r="AS366" s="50">
        <v>134.56039999999999</v>
      </c>
      <c r="AT366" s="49">
        <f t="shared" si="332"/>
        <v>52.11</v>
      </c>
      <c r="AU366" s="50">
        <v>5.57</v>
      </c>
      <c r="AV366" s="50">
        <v>42.3</v>
      </c>
      <c r="AW366" s="50"/>
      <c r="AX366" s="50">
        <v>4.24</v>
      </c>
      <c r="AY366" s="50"/>
      <c r="AZ366" s="49">
        <f t="shared" si="333"/>
        <v>5.07</v>
      </c>
      <c r="BA366" s="50">
        <v>5.07</v>
      </c>
      <c r="BB366" s="50"/>
      <c r="BC366" s="50"/>
      <c r="BD366" s="41"/>
      <c r="BF366" s="11">
        <f t="shared" si="325"/>
        <v>640.24040000000002</v>
      </c>
      <c r="BG366" s="11">
        <f t="shared" si="326"/>
        <v>583.06039999999996</v>
      </c>
      <c r="BH366" s="11">
        <f t="shared" si="327"/>
        <v>911.19019180992939</v>
      </c>
      <c r="BI366" s="11">
        <f t="shared" si="328"/>
        <v>775.23094138861541</v>
      </c>
      <c r="BJ366" s="236">
        <f t="shared" si="292"/>
        <v>1.4232000851710223</v>
      </c>
      <c r="BK366" s="236">
        <f t="shared" si="293"/>
        <v>1.3295894239921207</v>
      </c>
      <c r="BL366" s="220">
        <f t="shared" si="329"/>
        <v>705540</v>
      </c>
      <c r="BM366" s="221"/>
      <c r="BN366" s="221"/>
      <c r="BO366" s="221">
        <f t="shared" si="294"/>
        <v>705540</v>
      </c>
      <c r="BP366" s="221">
        <f t="shared" si="330"/>
        <v>911190.19180992944</v>
      </c>
      <c r="BQ366" s="232">
        <f t="shared" si="295"/>
        <v>-205650.19180992944</v>
      </c>
    </row>
    <row r="367" spans="1:69" ht="78">
      <c r="A367" s="704"/>
      <c r="B367" s="113" t="s">
        <v>321</v>
      </c>
      <c r="C367" s="114" t="s">
        <v>799</v>
      </c>
      <c r="D367" s="119">
        <v>800</v>
      </c>
      <c r="E367" s="113" t="s">
        <v>15</v>
      </c>
      <c r="F367" s="124">
        <v>1</v>
      </c>
      <c r="G367" s="124"/>
      <c r="H367" s="124"/>
      <c r="I367" s="156">
        <v>0.5</v>
      </c>
      <c r="J367" s="123"/>
      <c r="K367" s="123"/>
      <c r="L367" s="123"/>
      <c r="M367" s="123"/>
      <c r="N367" s="123"/>
      <c r="O367" s="123"/>
      <c r="P367" s="123"/>
      <c r="Q367" s="123"/>
      <c r="R367" s="198">
        <f t="shared" si="275"/>
        <v>1</v>
      </c>
      <c r="S367" s="198">
        <f t="shared" si="276"/>
        <v>0</v>
      </c>
      <c r="T367" s="198">
        <f t="shared" si="277"/>
        <v>0</v>
      </c>
      <c r="U367" s="198">
        <f t="shared" si="278"/>
        <v>0.5</v>
      </c>
      <c r="V367" s="198">
        <f t="shared" si="279"/>
        <v>1.5</v>
      </c>
      <c r="W367" s="50">
        <v>1</v>
      </c>
      <c r="X367" s="50"/>
      <c r="Y367" s="50"/>
      <c r="Z367" s="111">
        <v>0.25</v>
      </c>
      <c r="AA367" s="50"/>
      <c r="AB367" s="50"/>
      <c r="AC367" s="49">
        <f t="shared" si="290"/>
        <v>0</v>
      </c>
      <c r="AD367" s="51">
        <v>1</v>
      </c>
      <c r="AE367" s="50"/>
      <c r="AF367" s="50"/>
      <c r="AG367" s="111">
        <v>0.25</v>
      </c>
      <c r="AH367" s="218">
        <f t="shared" si="291"/>
        <v>0</v>
      </c>
      <c r="AI367" s="115">
        <v>1</v>
      </c>
      <c r="AJ367" s="115"/>
      <c r="AK367" s="115"/>
      <c r="AL367" s="115"/>
      <c r="AM367" s="50" t="s">
        <v>429</v>
      </c>
      <c r="AN367" s="50"/>
      <c r="AO367" s="50"/>
      <c r="AP367" s="49">
        <f t="shared" si="331"/>
        <v>613.15649999999994</v>
      </c>
      <c r="AQ367" s="50">
        <v>322.5</v>
      </c>
      <c r="AR367" s="50">
        <v>50.033000000000001</v>
      </c>
      <c r="AS367" s="50">
        <v>111.7735</v>
      </c>
      <c r="AT367" s="49">
        <f t="shared" si="332"/>
        <v>117.41999999999999</v>
      </c>
      <c r="AU367" s="50">
        <v>12.55</v>
      </c>
      <c r="AV367" s="50">
        <v>95.32</v>
      </c>
      <c r="AW367" s="50"/>
      <c r="AX367" s="50">
        <v>9.5500000000000007</v>
      </c>
      <c r="AY367" s="50"/>
      <c r="AZ367" s="49">
        <f t="shared" si="333"/>
        <v>11.43</v>
      </c>
      <c r="BA367" s="50">
        <v>11.43</v>
      </c>
      <c r="BB367" s="50"/>
      <c r="BC367" s="50"/>
      <c r="BD367" s="41"/>
      <c r="BF367" s="11">
        <f t="shared" si="325"/>
        <v>613.15649999999994</v>
      </c>
      <c r="BG367" s="11">
        <f t="shared" si="326"/>
        <v>484.30650000000003</v>
      </c>
      <c r="BH367" s="11">
        <f t="shared" si="327"/>
        <v>872.64438302316591</v>
      </c>
      <c r="BI367" s="11">
        <f t="shared" si="328"/>
        <v>643.92880037064003</v>
      </c>
      <c r="BJ367" s="236">
        <f t="shared" si="292"/>
        <v>1.4232000851710225</v>
      </c>
      <c r="BK367" s="236">
        <f t="shared" si="293"/>
        <v>1.3295894239921207</v>
      </c>
      <c r="BL367" s="220">
        <f t="shared" si="329"/>
        <v>705540</v>
      </c>
      <c r="BM367" s="221"/>
      <c r="BN367" s="221"/>
      <c r="BO367" s="221">
        <f t="shared" si="294"/>
        <v>705540</v>
      </c>
      <c r="BP367" s="221">
        <f t="shared" si="330"/>
        <v>872644.38302316586</v>
      </c>
      <c r="BQ367" s="232">
        <f t="shared" si="295"/>
        <v>-167104.38302316586</v>
      </c>
    </row>
    <row r="368" spans="1:69" ht="31.2">
      <c r="A368" s="704"/>
      <c r="B368" s="113" t="s">
        <v>322</v>
      </c>
      <c r="C368" s="114" t="s">
        <v>800</v>
      </c>
      <c r="D368" s="208">
        <v>280</v>
      </c>
      <c r="E368" s="113" t="s">
        <v>15</v>
      </c>
      <c r="F368" s="124">
        <v>1</v>
      </c>
      <c r="G368" s="124"/>
      <c r="H368" s="124"/>
      <c r="I368" s="156">
        <v>0.5</v>
      </c>
      <c r="J368" s="123"/>
      <c r="K368" s="123"/>
      <c r="L368" s="123"/>
      <c r="M368" s="123"/>
      <c r="N368" s="123"/>
      <c r="O368" s="123"/>
      <c r="P368" s="123"/>
      <c r="Q368" s="123"/>
      <c r="R368" s="198">
        <f t="shared" si="275"/>
        <v>1</v>
      </c>
      <c r="S368" s="198">
        <f t="shared" si="276"/>
        <v>0</v>
      </c>
      <c r="T368" s="198">
        <f t="shared" si="277"/>
        <v>0</v>
      </c>
      <c r="U368" s="198">
        <f t="shared" si="278"/>
        <v>0.5</v>
      </c>
      <c r="V368" s="198">
        <f t="shared" si="279"/>
        <v>1.5</v>
      </c>
      <c r="W368" s="50">
        <v>1</v>
      </c>
      <c r="X368" s="50"/>
      <c r="Y368" s="50"/>
      <c r="Z368" s="111">
        <v>0.25</v>
      </c>
      <c r="AA368" s="50"/>
      <c r="AB368" s="50"/>
      <c r="AC368" s="49">
        <f t="shared" si="290"/>
        <v>0</v>
      </c>
      <c r="AD368" s="51">
        <v>1</v>
      </c>
      <c r="AE368" s="50"/>
      <c r="AF368" s="50"/>
      <c r="AG368" s="111">
        <v>0.25</v>
      </c>
      <c r="AH368" s="218">
        <f t="shared" si="291"/>
        <v>0</v>
      </c>
      <c r="AI368" s="115">
        <v>1</v>
      </c>
      <c r="AJ368" s="115"/>
      <c r="AK368" s="115"/>
      <c r="AL368" s="115">
        <v>1</v>
      </c>
      <c r="AM368" s="50" t="s">
        <v>429</v>
      </c>
      <c r="AN368" s="50"/>
      <c r="AO368" s="50"/>
      <c r="AP368" s="49">
        <f t="shared" si="331"/>
        <v>556.19969999999989</v>
      </c>
      <c r="AQ368" s="50">
        <v>345.4</v>
      </c>
      <c r="AR368" s="50">
        <v>47.771999999999998</v>
      </c>
      <c r="AS368" s="50">
        <v>117.9371</v>
      </c>
      <c r="AT368" s="49">
        <f t="shared" si="332"/>
        <v>41.09</v>
      </c>
      <c r="AU368" s="50">
        <v>4.3899999999999997</v>
      </c>
      <c r="AV368" s="50">
        <v>33.36</v>
      </c>
      <c r="AW368" s="50"/>
      <c r="AX368" s="50">
        <v>3.34</v>
      </c>
      <c r="AY368" s="50"/>
      <c r="AZ368" s="49">
        <f t="shared" si="333"/>
        <v>4.0006000000000004</v>
      </c>
      <c r="BA368" s="50">
        <v>4.0006000000000004</v>
      </c>
      <c r="BB368" s="50"/>
      <c r="BC368" s="50"/>
      <c r="BD368" s="41"/>
      <c r="BF368" s="11">
        <f t="shared" si="325"/>
        <v>556.19969999999989</v>
      </c>
      <c r="BG368" s="11">
        <f t="shared" si="326"/>
        <v>511.10909999999996</v>
      </c>
      <c r="BH368" s="11">
        <f t="shared" si="327"/>
        <v>791.583460412097</v>
      </c>
      <c r="BI368" s="11">
        <f t="shared" si="328"/>
        <v>679.56525386613112</v>
      </c>
      <c r="BJ368" s="236">
        <f t="shared" si="292"/>
        <v>1.4232000851710225</v>
      </c>
      <c r="BK368" s="236">
        <f t="shared" si="293"/>
        <v>1.3295894239921207</v>
      </c>
      <c r="BL368" s="220">
        <f t="shared" si="329"/>
        <v>705540</v>
      </c>
      <c r="BM368" s="221"/>
      <c r="BN368" s="221"/>
      <c r="BO368" s="221">
        <f t="shared" si="294"/>
        <v>705540</v>
      </c>
      <c r="BP368" s="221">
        <f t="shared" si="330"/>
        <v>791583.46041209705</v>
      </c>
      <c r="BQ368" s="232">
        <f t="shared" si="295"/>
        <v>-86043.460412097047</v>
      </c>
    </row>
    <row r="369" spans="1:69" ht="62.4">
      <c r="A369" s="704"/>
      <c r="B369" s="113" t="s">
        <v>323</v>
      </c>
      <c r="C369" s="114" t="s">
        <v>801</v>
      </c>
      <c r="D369" s="119">
        <v>335</v>
      </c>
      <c r="E369" s="113" t="s">
        <v>15</v>
      </c>
      <c r="F369" s="124">
        <v>1</v>
      </c>
      <c r="G369" s="124"/>
      <c r="H369" s="124"/>
      <c r="I369" s="156">
        <v>0.5</v>
      </c>
      <c r="J369" s="123"/>
      <c r="K369" s="123"/>
      <c r="L369" s="123"/>
      <c r="M369" s="123"/>
      <c r="N369" s="123"/>
      <c r="O369" s="123"/>
      <c r="P369" s="123"/>
      <c r="Q369" s="123"/>
      <c r="R369" s="198">
        <f t="shared" si="275"/>
        <v>1</v>
      </c>
      <c r="S369" s="198">
        <f t="shared" si="276"/>
        <v>0</v>
      </c>
      <c r="T369" s="198">
        <f t="shared" si="277"/>
        <v>0</v>
      </c>
      <c r="U369" s="198">
        <f t="shared" si="278"/>
        <v>0.5</v>
      </c>
      <c r="V369" s="198">
        <f t="shared" si="279"/>
        <v>1.5</v>
      </c>
      <c r="W369" s="50">
        <v>1</v>
      </c>
      <c r="X369" s="50"/>
      <c r="Y369" s="50"/>
      <c r="Z369" s="111">
        <v>0.25</v>
      </c>
      <c r="AA369" s="50"/>
      <c r="AB369" s="111"/>
      <c r="AC369" s="49">
        <f t="shared" si="290"/>
        <v>0</v>
      </c>
      <c r="AD369" s="51">
        <v>1</v>
      </c>
      <c r="AE369" s="50"/>
      <c r="AF369" s="50"/>
      <c r="AG369" s="111">
        <v>0.25</v>
      </c>
      <c r="AH369" s="218">
        <f t="shared" si="291"/>
        <v>0</v>
      </c>
      <c r="AI369" s="115">
        <v>1</v>
      </c>
      <c r="AJ369" s="115"/>
      <c r="AK369" s="115"/>
      <c r="AL369" s="115">
        <v>1</v>
      </c>
      <c r="AM369" s="50" t="s">
        <v>429</v>
      </c>
      <c r="AN369" s="50"/>
      <c r="AO369" s="50"/>
      <c r="AP369" s="49">
        <f t="shared" si="331"/>
        <v>607.83004999999991</v>
      </c>
      <c r="AQ369" s="50">
        <v>374.8</v>
      </c>
      <c r="AR369" s="50">
        <v>51.521450000000002</v>
      </c>
      <c r="AS369" s="50">
        <v>127.5676</v>
      </c>
      <c r="AT369" s="49">
        <f t="shared" si="332"/>
        <v>49.160999999999994</v>
      </c>
      <c r="AU369" s="50">
        <v>5.25</v>
      </c>
      <c r="AV369" s="50">
        <v>39.909999999999997</v>
      </c>
      <c r="AW369" s="50"/>
      <c r="AX369" s="50">
        <v>4.0010000000000003</v>
      </c>
      <c r="AY369" s="50"/>
      <c r="AZ369" s="49">
        <f t="shared" si="333"/>
        <v>4.78</v>
      </c>
      <c r="BA369" s="50">
        <v>4.78</v>
      </c>
      <c r="BB369" s="50"/>
      <c r="BC369" s="50"/>
      <c r="BD369" s="41"/>
      <c r="BF369" s="11">
        <f t="shared" si="325"/>
        <v>607.83004999999991</v>
      </c>
      <c r="BG369" s="11">
        <f t="shared" si="326"/>
        <v>553.88905</v>
      </c>
      <c r="BH369" s="11">
        <f t="shared" si="327"/>
        <v>865.06377892950661</v>
      </c>
      <c r="BI369" s="11">
        <f t="shared" si="328"/>
        <v>736.44502294504287</v>
      </c>
      <c r="BJ369" s="236">
        <f t="shared" si="292"/>
        <v>1.4232000851710223</v>
      </c>
      <c r="BK369" s="236">
        <f t="shared" si="293"/>
        <v>1.3295894239921207</v>
      </c>
      <c r="BL369" s="220">
        <f t="shared" si="329"/>
        <v>705540</v>
      </c>
      <c r="BM369" s="221"/>
      <c r="BN369" s="221"/>
      <c r="BO369" s="221">
        <f t="shared" si="294"/>
        <v>705540</v>
      </c>
      <c r="BP369" s="221">
        <f t="shared" si="330"/>
        <v>865063.77892950666</v>
      </c>
      <c r="BQ369" s="232">
        <f t="shared" si="295"/>
        <v>-159523.77892950666</v>
      </c>
    </row>
    <row r="370" spans="1:69" ht="31.2">
      <c r="A370" s="704"/>
      <c r="B370" s="113" t="s">
        <v>128</v>
      </c>
      <c r="C370" s="114" t="s">
        <v>802</v>
      </c>
      <c r="D370" s="208">
        <v>146</v>
      </c>
      <c r="E370" s="113" t="s">
        <v>15</v>
      </c>
      <c r="F370" s="124">
        <v>1</v>
      </c>
      <c r="G370" s="124"/>
      <c r="H370" s="124"/>
      <c r="I370" s="156">
        <v>0.5</v>
      </c>
      <c r="J370" s="123"/>
      <c r="K370" s="123"/>
      <c r="L370" s="123"/>
      <c r="M370" s="123"/>
      <c r="N370" s="123"/>
      <c r="O370" s="123"/>
      <c r="P370" s="123"/>
      <c r="Q370" s="123"/>
      <c r="R370" s="198">
        <f t="shared" ref="R370:R399" si="334">F370+J370+N370</f>
        <v>1</v>
      </c>
      <c r="S370" s="198">
        <f t="shared" ref="S370:S399" si="335">G370+K370+O370</f>
        <v>0</v>
      </c>
      <c r="T370" s="198">
        <f t="shared" ref="T370:T399" si="336">H370+L370+P370</f>
        <v>0</v>
      </c>
      <c r="U370" s="198">
        <f t="shared" ref="U370:U399" si="337">I370+M370+Q370</f>
        <v>0.5</v>
      </c>
      <c r="V370" s="198">
        <f t="shared" ref="V370:V399" si="338">SUM(R370:U370)</f>
        <v>1.5</v>
      </c>
      <c r="W370" s="50">
        <v>1</v>
      </c>
      <c r="X370" s="50"/>
      <c r="Y370" s="50"/>
      <c r="Z370" s="111">
        <v>0.25</v>
      </c>
      <c r="AA370" s="111"/>
      <c r="AB370" s="50"/>
      <c r="AC370" s="49">
        <f t="shared" si="290"/>
        <v>0</v>
      </c>
      <c r="AD370" s="51">
        <v>1</v>
      </c>
      <c r="AE370" s="50"/>
      <c r="AF370" s="50"/>
      <c r="AG370" s="111">
        <v>0.25</v>
      </c>
      <c r="AH370" s="218">
        <f t="shared" si="291"/>
        <v>0</v>
      </c>
      <c r="AI370" s="115">
        <v>1</v>
      </c>
      <c r="AJ370" s="115"/>
      <c r="AK370" s="115"/>
      <c r="AL370" s="115">
        <v>1</v>
      </c>
      <c r="AM370" s="50" t="s">
        <v>429</v>
      </c>
      <c r="AN370" s="50"/>
      <c r="AO370" s="50"/>
      <c r="AP370" s="49">
        <f t="shared" si="331"/>
        <v>427.45800000000003</v>
      </c>
      <c r="AQ370" s="50">
        <v>260.8</v>
      </c>
      <c r="AR370" s="50">
        <v>49.935000000000002</v>
      </c>
      <c r="AS370" s="50">
        <v>93.216999999999999</v>
      </c>
      <c r="AT370" s="49">
        <f t="shared" si="332"/>
        <v>21.419999999999998</v>
      </c>
      <c r="AU370" s="50">
        <v>2.29</v>
      </c>
      <c r="AV370" s="50">
        <v>17.39</v>
      </c>
      <c r="AW370" s="50"/>
      <c r="AX370" s="50">
        <v>1.74</v>
      </c>
      <c r="AY370" s="50"/>
      <c r="AZ370" s="49">
        <f t="shared" si="333"/>
        <v>2.0859999999999999</v>
      </c>
      <c r="BA370" s="50">
        <v>2.0859999999999999</v>
      </c>
      <c r="BB370" s="50"/>
      <c r="BC370" s="50"/>
      <c r="BD370" s="41"/>
      <c r="BF370" s="11">
        <f t="shared" si="325"/>
        <v>427.45800000000003</v>
      </c>
      <c r="BG370" s="11">
        <f t="shared" si="326"/>
        <v>403.952</v>
      </c>
      <c r="BH370" s="11">
        <f t="shared" si="327"/>
        <v>608.3582620070348</v>
      </c>
      <c r="BI370" s="11">
        <f t="shared" si="328"/>
        <v>537.09030700046515</v>
      </c>
      <c r="BJ370" s="236">
        <f t="shared" si="292"/>
        <v>1.423200085171022</v>
      </c>
      <c r="BK370" s="236">
        <f t="shared" si="293"/>
        <v>1.3295894239921207</v>
      </c>
      <c r="BL370" s="220">
        <f t="shared" si="329"/>
        <v>705540</v>
      </c>
      <c r="BM370" s="221"/>
      <c r="BN370" s="221"/>
      <c r="BO370" s="221">
        <f t="shared" si="294"/>
        <v>705540</v>
      </c>
      <c r="BP370" s="221">
        <f t="shared" si="330"/>
        <v>608358.26200703485</v>
      </c>
      <c r="BQ370" s="232">
        <f t="shared" si="295"/>
        <v>97181.737992965151</v>
      </c>
    </row>
    <row r="371" spans="1:69">
      <c r="A371" s="704"/>
      <c r="B371" s="113" t="s">
        <v>324</v>
      </c>
      <c r="C371" s="114" t="s">
        <v>803</v>
      </c>
      <c r="D371" s="208">
        <v>203</v>
      </c>
      <c r="E371" s="113" t="s">
        <v>15</v>
      </c>
      <c r="F371" s="124">
        <v>1</v>
      </c>
      <c r="G371" s="124"/>
      <c r="H371" s="124"/>
      <c r="I371" s="156">
        <v>0.5</v>
      </c>
      <c r="J371" s="123"/>
      <c r="K371" s="123"/>
      <c r="L371" s="123"/>
      <c r="M371" s="123"/>
      <c r="N371" s="123"/>
      <c r="O371" s="123"/>
      <c r="P371" s="123"/>
      <c r="Q371" s="123"/>
      <c r="R371" s="198">
        <f t="shared" si="334"/>
        <v>1</v>
      </c>
      <c r="S371" s="198">
        <f t="shared" si="335"/>
        <v>0</v>
      </c>
      <c r="T371" s="198">
        <f t="shared" si="336"/>
        <v>0</v>
      </c>
      <c r="U371" s="198">
        <f t="shared" si="337"/>
        <v>0.5</v>
      </c>
      <c r="V371" s="198">
        <f t="shared" si="338"/>
        <v>1.5</v>
      </c>
      <c r="W371" s="50">
        <v>1</v>
      </c>
      <c r="X371" s="50"/>
      <c r="Y371" s="50"/>
      <c r="Z371" s="111">
        <v>0.25</v>
      </c>
      <c r="AA371" s="50"/>
      <c r="AB371" s="50"/>
      <c r="AC371" s="49">
        <f t="shared" si="290"/>
        <v>0</v>
      </c>
      <c r="AD371" s="51">
        <v>1</v>
      </c>
      <c r="AE371" s="50"/>
      <c r="AF371" s="50"/>
      <c r="AG371" s="111">
        <v>0.25</v>
      </c>
      <c r="AH371" s="218">
        <f t="shared" si="291"/>
        <v>0</v>
      </c>
      <c r="AI371" s="115">
        <v>1</v>
      </c>
      <c r="AJ371" s="115"/>
      <c r="AK371" s="115"/>
      <c r="AL371" s="115"/>
      <c r="AM371" s="50" t="s">
        <v>429</v>
      </c>
      <c r="AN371" s="50"/>
      <c r="AO371" s="50"/>
      <c r="AP371" s="49">
        <f t="shared" si="331"/>
        <v>558.43822999999998</v>
      </c>
      <c r="AQ371" s="50">
        <v>363.4</v>
      </c>
      <c r="AR371" s="50">
        <v>41.384729999999998</v>
      </c>
      <c r="AS371" s="50">
        <v>120.96550000000001</v>
      </c>
      <c r="AT371" s="49">
        <f t="shared" si="332"/>
        <v>29.787999999999997</v>
      </c>
      <c r="AU371" s="50">
        <v>3.18</v>
      </c>
      <c r="AV371" s="50">
        <v>24.187999999999999</v>
      </c>
      <c r="AW371" s="50"/>
      <c r="AX371" s="50">
        <v>2.42</v>
      </c>
      <c r="AY371" s="50"/>
      <c r="AZ371" s="49">
        <f t="shared" si="333"/>
        <v>2.9</v>
      </c>
      <c r="BA371" s="50">
        <v>2.9</v>
      </c>
      <c r="BB371" s="50"/>
      <c r="BC371" s="50"/>
      <c r="BD371" s="41"/>
      <c r="BF371" s="11">
        <f t="shared" si="325"/>
        <v>558.43822999999998</v>
      </c>
      <c r="BG371" s="11">
        <f t="shared" si="326"/>
        <v>525.75022999999999</v>
      </c>
      <c r="BH371" s="11">
        <f t="shared" si="327"/>
        <v>794.76933649875491</v>
      </c>
      <c r="BI371" s="11">
        <f t="shared" si="328"/>
        <v>699.03194546942484</v>
      </c>
      <c r="BJ371" s="236">
        <f t="shared" si="292"/>
        <v>1.4232000851710223</v>
      </c>
      <c r="BK371" s="236">
        <f t="shared" si="293"/>
        <v>1.3295894239921204</v>
      </c>
      <c r="BL371" s="220">
        <f t="shared" si="329"/>
        <v>705540</v>
      </c>
      <c r="BM371" s="221"/>
      <c r="BN371" s="221"/>
      <c r="BO371" s="221">
        <f t="shared" si="294"/>
        <v>705540</v>
      </c>
      <c r="BP371" s="221">
        <f t="shared" si="330"/>
        <v>794769.33649875491</v>
      </c>
      <c r="BQ371" s="232">
        <f t="shared" si="295"/>
        <v>-89229.336498754914</v>
      </c>
    </row>
    <row r="372" spans="1:69" ht="62.4">
      <c r="A372" s="704"/>
      <c r="B372" s="113" t="s">
        <v>325</v>
      </c>
      <c r="C372" s="114" t="s">
        <v>804</v>
      </c>
      <c r="D372" s="119">
        <v>511</v>
      </c>
      <c r="E372" s="113" t="s">
        <v>15</v>
      </c>
      <c r="F372" s="124">
        <v>1</v>
      </c>
      <c r="G372" s="124"/>
      <c r="H372" s="124"/>
      <c r="I372" s="156">
        <v>0.5</v>
      </c>
      <c r="J372" s="123"/>
      <c r="K372" s="123"/>
      <c r="L372" s="123"/>
      <c r="M372" s="123"/>
      <c r="N372" s="123"/>
      <c r="O372" s="123"/>
      <c r="P372" s="123"/>
      <c r="Q372" s="123"/>
      <c r="R372" s="198">
        <f t="shared" si="334"/>
        <v>1</v>
      </c>
      <c r="S372" s="198">
        <f t="shared" si="335"/>
        <v>0</v>
      </c>
      <c r="T372" s="198">
        <f t="shared" si="336"/>
        <v>0</v>
      </c>
      <c r="U372" s="198">
        <f t="shared" si="337"/>
        <v>0.5</v>
      </c>
      <c r="V372" s="198">
        <f t="shared" si="338"/>
        <v>1.5</v>
      </c>
      <c r="W372" s="50">
        <v>1</v>
      </c>
      <c r="X372" s="50"/>
      <c r="Y372" s="50"/>
      <c r="Z372" s="111">
        <v>0.25</v>
      </c>
      <c r="AA372" s="50"/>
      <c r="AB372" s="50"/>
      <c r="AC372" s="49">
        <f t="shared" si="290"/>
        <v>0</v>
      </c>
      <c r="AD372" s="51">
        <v>0.5</v>
      </c>
      <c r="AE372" s="50"/>
      <c r="AF372" s="50"/>
      <c r="AG372" s="50"/>
      <c r="AH372" s="204">
        <f t="shared" si="291"/>
        <v>0.5</v>
      </c>
      <c r="AI372" s="115"/>
      <c r="AJ372" s="115"/>
      <c r="AK372" s="115"/>
      <c r="AL372" s="115"/>
      <c r="AM372" s="50" t="s">
        <v>430</v>
      </c>
      <c r="AN372" s="50"/>
      <c r="AO372" s="50"/>
      <c r="AP372" s="49">
        <f t="shared" si="331"/>
        <v>82.301999999999992</v>
      </c>
      <c r="AQ372" s="50"/>
      <c r="AR372" s="50"/>
      <c r="AS372" s="50"/>
      <c r="AT372" s="49">
        <f t="shared" si="332"/>
        <v>75.001999999999995</v>
      </c>
      <c r="AU372" s="50">
        <v>8.0220000000000002</v>
      </c>
      <c r="AV372" s="50">
        <v>60.88</v>
      </c>
      <c r="AW372" s="50"/>
      <c r="AX372" s="50">
        <v>6.1</v>
      </c>
      <c r="AY372" s="50"/>
      <c r="AZ372" s="49">
        <f t="shared" si="333"/>
        <v>7.3</v>
      </c>
      <c r="BA372" s="50">
        <v>7.3</v>
      </c>
      <c r="BB372" s="50"/>
      <c r="BC372" s="50"/>
      <c r="BD372" s="41"/>
      <c r="BF372" s="11">
        <f t="shared" si="325"/>
        <v>82.301999999999992</v>
      </c>
      <c r="BG372" s="11">
        <f t="shared" si="326"/>
        <v>0</v>
      </c>
      <c r="BH372" s="11">
        <f t="shared" si="327"/>
        <v>117.13221340974546</v>
      </c>
      <c r="BI372" s="11">
        <f t="shared" si="328"/>
        <v>0</v>
      </c>
      <c r="BJ372" s="236">
        <f t="shared" si="292"/>
        <v>1.4232000851710223</v>
      </c>
      <c r="BK372" s="236" t="e">
        <f t="shared" si="293"/>
        <v>#DIV/0!</v>
      </c>
      <c r="BL372" s="225">
        <f>$BL$9*$BL$406</f>
        <v>587950</v>
      </c>
      <c r="BM372" s="221"/>
      <c r="BN372" s="221"/>
      <c r="BO372" s="221">
        <f t="shared" si="294"/>
        <v>587950</v>
      </c>
      <c r="BP372" s="221">
        <f t="shared" si="330"/>
        <v>117132.21340974545</v>
      </c>
      <c r="BQ372" s="232">
        <f t="shared" si="295"/>
        <v>470817.78659025452</v>
      </c>
    </row>
    <row r="373" spans="1:69" ht="33" customHeight="1">
      <c r="A373" s="704"/>
      <c r="B373" s="113" t="s">
        <v>326</v>
      </c>
      <c r="C373" s="114" t="s">
        <v>805</v>
      </c>
      <c r="D373" s="208">
        <v>294</v>
      </c>
      <c r="E373" s="113" t="s">
        <v>15</v>
      </c>
      <c r="F373" s="124">
        <v>1</v>
      </c>
      <c r="G373" s="124"/>
      <c r="H373" s="124"/>
      <c r="I373" s="156">
        <v>0.5</v>
      </c>
      <c r="J373" s="123"/>
      <c r="K373" s="123"/>
      <c r="L373" s="123"/>
      <c r="M373" s="123"/>
      <c r="N373" s="123"/>
      <c r="O373" s="123"/>
      <c r="P373" s="123"/>
      <c r="Q373" s="123"/>
      <c r="R373" s="198">
        <f t="shared" si="334"/>
        <v>1</v>
      </c>
      <c r="S373" s="198">
        <f t="shared" si="335"/>
        <v>0</v>
      </c>
      <c r="T373" s="198">
        <f t="shared" si="336"/>
        <v>0</v>
      </c>
      <c r="U373" s="198">
        <f t="shared" si="337"/>
        <v>0.5</v>
      </c>
      <c r="V373" s="198">
        <f t="shared" si="338"/>
        <v>1.5</v>
      </c>
      <c r="W373" s="50">
        <v>1</v>
      </c>
      <c r="X373" s="50"/>
      <c r="Y373" s="50"/>
      <c r="Z373" s="111">
        <v>0.25</v>
      </c>
      <c r="AA373" s="50"/>
      <c r="AB373" s="50"/>
      <c r="AC373" s="49">
        <f t="shared" si="290"/>
        <v>0</v>
      </c>
      <c r="AD373" s="51">
        <v>1</v>
      </c>
      <c r="AE373" s="50"/>
      <c r="AF373" s="50"/>
      <c r="AG373" s="111">
        <v>0.25</v>
      </c>
      <c r="AH373" s="218">
        <f t="shared" si="291"/>
        <v>0</v>
      </c>
      <c r="AI373" s="115">
        <v>1</v>
      </c>
      <c r="AJ373" s="115"/>
      <c r="AK373" s="115"/>
      <c r="AL373" s="115"/>
      <c r="AM373" s="50" t="s">
        <v>429</v>
      </c>
      <c r="AN373" s="50"/>
      <c r="AO373" s="50"/>
      <c r="AP373" s="49">
        <f t="shared" si="331"/>
        <v>569.98360000000002</v>
      </c>
      <c r="AQ373" s="50">
        <v>402</v>
      </c>
      <c r="AR373" s="50"/>
      <c r="AS373" s="50">
        <v>120.64360000000001</v>
      </c>
      <c r="AT373" s="49">
        <f t="shared" si="332"/>
        <v>43.14</v>
      </c>
      <c r="AU373" s="50">
        <v>4.5999999999999996</v>
      </c>
      <c r="AV373" s="50">
        <v>35.03</v>
      </c>
      <c r="AW373" s="50"/>
      <c r="AX373" s="50">
        <v>3.51</v>
      </c>
      <c r="AY373" s="50"/>
      <c r="AZ373" s="49">
        <f t="shared" si="333"/>
        <v>4.2</v>
      </c>
      <c r="BA373" s="50">
        <v>4.2</v>
      </c>
      <c r="BB373" s="50"/>
      <c r="BC373" s="50"/>
      <c r="BD373" s="41"/>
      <c r="BF373" s="11">
        <f t="shared" si="325"/>
        <v>569.98360000000002</v>
      </c>
      <c r="BG373" s="11">
        <f t="shared" si="326"/>
        <v>522.64359999999999</v>
      </c>
      <c r="BH373" s="11">
        <f t="shared" si="327"/>
        <v>811.20070806608601</v>
      </c>
      <c r="BI373" s="11">
        <f t="shared" si="328"/>
        <v>694.90140307716831</v>
      </c>
      <c r="BJ373" s="236">
        <f t="shared" si="292"/>
        <v>1.4232000851710225</v>
      </c>
      <c r="BK373" s="236">
        <f t="shared" si="293"/>
        <v>1.3295894239921207</v>
      </c>
      <c r="BL373" s="220">
        <f>$BL$9*$BL$407</f>
        <v>705540</v>
      </c>
      <c r="BM373" s="221"/>
      <c r="BN373" s="221"/>
      <c r="BO373" s="221">
        <f t="shared" si="294"/>
        <v>705540</v>
      </c>
      <c r="BP373" s="221">
        <f t="shared" si="330"/>
        <v>811200.70806608605</v>
      </c>
      <c r="BQ373" s="232">
        <f t="shared" si="295"/>
        <v>-105660.70806608605</v>
      </c>
    </row>
    <row r="374" spans="1:69" s="73" customFormat="1" ht="33" customHeight="1">
      <c r="A374" s="31"/>
      <c r="B374" s="165" t="s">
        <v>806</v>
      </c>
      <c r="C374" s="31" t="s">
        <v>807</v>
      </c>
      <c r="D374" s="119">
        <v>492</v>
      </c>
      <c r="E374" s="166" t="s">
        <v>15</v>
      </c>
      <c r="F374" s="124">
        <v>1</v>
      </c>
      <c r="G374" s="124"/>
      <c r="H374" s="124"/>
      <c r="I374" s="156">
        <v>0.5</v>
      </c>
      <c r="J374" s="123"/>
      <c r="K374" s="123"/>
      <c r="L374" s="123"/>
      <c r="M374" s="123"/>
      <c r="N374" s="123"/>
      <c r="O374" s="123"/>
      <c r="P374" s="123"/>
      <c r="Q374" s="123"/>
      <c r="R374" s="198">
        <f t="shared" ref="R374" si="339">F374+J374+N374</f>
        <v>1</v>
      </c>
      <c r="S374" s="198">
        <f t="shared" ref="S374" si="340">G374+K374+O374</f>
        <v>0</v>
      </c>
      <c r="T374" s="198">
        <f t="shared" ref="T374" si="341">H374+L374+P374</f>
        <v>0</v>
      </c>
      <c r="U374" s="198">
        <f t="shared" ref="U374" si="342">I374+M374+Q374</f>
        <v>0.5</v>
      </c>
      <c r="V374" s="198">
        <f t="shared" ref="V374" si="343">SUM(R374:U374)</f>
        <v>1.5</v>
      </c>
      <c r="W374" s="56">
        <v>1</v>
      </c>
      <c r="X374" s="56"/>
      <c r="Y374" s="56"/>
      <c r="Z374" s="47">
        <v>0.5</v>
      </c>
      <c r="AA374" s="56"/>
      <c r="AB374" s="56"/>
      <c r="AC374" s="49">
        <f t="shared" si="290"/>
        <v>0</v>
      </c>
      <c r="AD374" s="56">
        <v>0.5</v>
      </c>
      <c r="AE374" s="56"/>
      <c r="AF374" s="56"/>
      <c r="AG374" s="47">
        <v>0.5</v>
      </c>
      <c r="AH374" s="204">
        <f t="shared" si="291"/>
        <v>0.5</v>
      </c>
      <c r="AI374" s="72"/>
      <c r="AJ374" s="72"/>
      <c r="AK374" s="72"/>
      <c r="AL374" s="72">
        <v>1</v>
      </c>
      <c r="AM374" s="56" t="s">
        <v>430</v>
      </c>
      <c r="AN374" s="56"/>
      <c r="AO374" s="56"/>
      <c r="AP374" s="54">
        <f t="shared" si="331"/>
        <v>183.899</v>
      </c>
      <c r="AQ374" s="56"/>
      <c r="AR374" s="56">
        <v>96.38</v>
      </c>
      <c r="AS374" s="56">
        <v>28.899000000000001</v>
      </c>
      <c r="AT374" s="54">
        <f t="shared" si="332"/>
        <v>58.62</v>
      </c>
      <c r="AU374" s="56"/>
      <c r="AV374" s="56">
        <v>58.62</v>
      </c>
      <c r="AW374" s="56"/>
      <c r="AX374" s="56"/>
      <c r="AY374" s="56"/>
      <c r="AZ374" s="54">
        <f t="shared" si="333"/>
        <v>0</v>
      </c>
      <c r="BA374" s="56"/>
      <c r="BB374" s="56"/>
      <c r="BC374" s="56"/>
      <c r="BD374" s="48" t="s">
        <v>808</v>
      </c>
      <c r="BF374" s="167">
        <f t="shared" si="325"/>
        <v>183.899</v>
      </c>
      <c r="BG374" s="167">
        <f t="shared" si="326"/>
        <v>125.279</v>
      </c>
      <c r="BH374" s="167">
        <f t="shared" si="327"/>
        <v>261.7250724628658</v>
      </c>
      <c r="BI374" s="167">
        <f t="shared" si="328"/>
        <v>166.56963344830885</v>
      </c>
      <c r="BJ374" s="236">
        <f t="shared" si="292"/>
        <v>1.423200085171022</v>
      </c>
      <c r="BK374" s="236">
        <f t="shared" si="293"/>
        <v>1.3295894239921204</v>
      </c>
      <c r="BL374" s="225">
        <f>$BL$9*$BL$406</f>
        <v>587950</v>
      </c>
      <c r="BM374" s="229"/>
      <c r="BN374" s="229"/>
      <c r="BO374" s="221">
        <f t="shared" si="294"/>
        <v>587950</v>
      </c>
      <c r="BP374" s="221">
        <f t="shared" si="330"/>
        <v>261725.07246286579</v>
      </c>
      <c r="BQ374" s="232">
        <f t="shared" si="295"/>
        <v>326224.92753713421</v>
      </c>
    </row>
    <row r="375" spans="1:69" s="14" customFormat="1">
      <c r="A375" s="3">
        <v>13</v>
      </c>
      <c r="B375" s="12" t="s">
        <v>10</v>
      </c>
      <c r="C375" s="12"/>
      <c r="D375" s="3"/>
      <c r="E375" s="12"/>
      <c r="F375" s="12">
        <f>SUM(F362:F374)</f>
        <v>13</v>
      </c>
      <c r="G375" s="12">
        <f t="shared" ref="G375:BC375" si="344">SUM(G362:G374)</f>
        <v>0</v>
      </c>
      <c r="H375" s="12">
        <f t="shared" si="344"/>
        <v>0</v>
      </c>
      <c r="I375" s="12">
        <f t="shared" si="344"/>
        <v>6.5</v>
      </c>
      <c r="J375" s="12">
        <f t="shared" si="344"/>
        <v>0</v>
      </c>
      <c r="K375" s="12">
        <f t="shared" si="344"/>
        <v>0</v>
      </c>
      <c r="L375" s="12">
        <f t="shared" si="344"/>
        <v>0</v>
      </c>
      <c r="M375" s="12">
        <f t="shared" si="344"/>
        <v>0</v>
      </c>
      <c r="N375" s="12">
        <f t="shared" si="344"/>
        <v>0</v>
      </c>
      <c r="O375" s="12">
        <f t="shared" si="344"/>
        <v>0</v>
      </c>
      <c r="P375" s="12">
        <f t="shared" si="344"/>
        <v>0</v>
      </c>
      <c r="Q375" s="12">
        <f t="shared" si="344"/>
        <v>0</v>
      </c>
      <c r="R375" s="12">
        <f t="shared" si="344"/>
        <v>13</v>
      </c>
      <c r="S375" s="12">
        <f t="shared" si="344"/>
        <v>0</v>
      </c>
      <c r="T375" s="12">
        <f t="shared" si="344"/>
        <v>0</v>
      </c>
      <c r="U375" s="12">
        <f t="shared" si="344"/>
        <v>6.5</v>
      </c>
      <c r="V375" s="12">
        <f t="shared" si="344"/>
        <v>19.5</v>
      </c>
      <c r="W375" s="12">
        <f t="shared" si="344"/>
        <v>13</v>
      </c>
      <c r="X375" s="12">
        <f t="shared" si="344"/>
        <v>0</v>
      </c>
      <c r="Y375" s="12">
        <f t="shared" si="344"/>
        <v>0</v>
      </c>
      <c r="Z375" s="12">
        <f t="shared" si="344"/>
        <v>4</v>
      </c>
      <c r="AA375" s="12">
        <f t="shared" si="344"/>
        <v>0</v>
      </c>
      <c r="AB375" s="12">
        <f t="shared" si="344"/>
        <v>0</v>
      </c>
      <c r="AC375" s="49">
        <f t="shared" si="290"/>
        <v>0</v>
      </c>
      <c r="AD375" s="12">
        <f t="shared" si="344"/>
        <v>12</v>
      </c>
      <c r="AE375" s="12">
        <f t="shared" si="344"/>
        <v>0</v>
      </c>
      <c r="AF375" s="12">
        <f t="shared" si="344"/>
        <v>0</v>
      </c>
      <c r="AG375" s="12">
        <f t="shared" si="344"/>
        <v>3.5</v>
      </c>
      <c r="AH375" s="204">
        <f t="shared" si="291"/>
        <v>1</v>
      </c>
      <c r="AI375" s="12">
        <f t="shared" si="344"/>
        <v>11</v>
      </c>
      <c r="AJ375" s="12">
        <f t="shared" si="344"/>
        <v>0</v>
      </c>
      <c r="AK375" s="12">
        <f t="shared" si="344"/>
        <v>0</v>
      </c>
      <c r="AL375" s="12">
        <f t="shared" si="344"/>
        <v>8</v>
      </c>
      <c r="AM375" s="12">
        <f t="shared" si="344"/>
        <v>0</v>
      </c>
      <c r="AN375" s="12">
        <f t="shared" si="344"/>
        <v>0</v>
      </c>
      <c r="AO375" s="12">
        <f t="shared" si="344"/>
        <v>0</v>
      </c>
      <c r="AP375" s="12">
        <f t="shared" si="344"/>
        <v>6313.6027699999986</v>
      </c>
      <c r="AQ375" s="12">
        <f t="shared" si="344"/>
        <v>3589.6000000000004</v>
      </c>
      <c r="AR375" s="12">
        <f t="shared" si="344"/>
        <v>632.58947000000001</v>
      </c>
      <c r="AS375" s="12">
        <f t="shared" si="344"/>
        <v>1265.8957</v>
      </c>
      <c r="AT375" s="12">
        <f t="shared" si="344"/>
        <v>757.51099999999997</v>
      </c>
      <c r="AU375" s="12">
        <f t="shared" si="344"/>
        <v>74.682000000000002</v>
      </c>
      <c r="AV375" s="12">
        <f t="shared" si="344"/>
        <v>625.98799999999994</v>
      </c>
      <c r="AW375" s="12">
        <f t="shared" si="344"/>
        <v>0</v>
      </c>
      <c r="AX375" s="12">
        <f t="shared" si="344"/>
        <v>56.841000000000008</v>
      </c>
      <c r="AY375" s="12">
        <f t="shared" si="344"/>
        <v>0</v>
      </c>
      <c r="AZ375" s="12">
        <f t="shared" si="344"/>
        <v>68.006599999999992</v>
      </c>
      <c r="BA375" s="12">
        <f t="shared" si="344"/>
        <v>68.006599999999992</v>
      </c>
      <c r="BB375" s="12">
        <f t="shared" si="344"/>
        <v>0</v>
      </c>
      <c r="BC375" s="12">
        <f t="shared" si="344"/>
        <v>0</v>
      </c>
      <c r="BD375" s="42"/>
      <c r="BF375" s="13">
        <f>SUM(BF362:BF374)</f>
        <v>6313.6027699999986</v>
      </c>
      <c r="BG375" s="13">
        <f>SUM(BG362:BG374)</f>
        <v>5488.0851700000003</v>
      </c>
      <c r="BH375" s="13">
        <f>'[1]Нарышкинская ЦРБ'!$K$90</f>
        <v>8985.52</v>
      </c>
      <c r="BI375" s="13">
        <f>'[1]Нарышкинская ЦРБ'!$K$11</f>
        <v>7296.9</v>
      </c>
      <c r="BJ375" s="236">
        <f t="shared" si="292"/>
        <v>1.4232000851710223</v>
      </c>
      <c r="BK375" s="236">
        <f t="shared" si="293"/>
        <v>1.3295894239921207</v>
      </c>
      <c r="BL375" s="28">
        <f t="shared" ref="BL375:BQ375" si="345">SUM(BL362:BL374)</f>
        <v>8936840</v>
      </c>
      <c r="BM375" s="28">
        <f t="shared" si="345"/>
        <v>0</v>
      </c>
      <c r="BN375" s="28">
        <f t="shared" si="345"/>
        <v>0</v>
      </c>
      <c r="BO375" s="28">
        <f t="shared" si="345"/>
        <v>8936840</v>
      </c>
      <c r="BP375" s="28">
        <f t="shared" si="345"/>
        <v>8985520.0000000019</v>
      </c>
      <c r="BQ375" s="233">
        <f t="shared" si="345"/>
        <v>-48680.000000002503</v>
      </c>
    </row>
    <row r="376" spans="1:69" ht="46.8">
      <c r="A376" s="704" t="s">
        <v>327</v>
      </c>
      <c r="B376" s="113" t="s">
        <v>328</v>
      </c>
      <c r="C376" s="113" t="s">
        <v>761</v>
      </c>
      <c r="D376" s="109">
        <v>491</v>
      </c>
      <c r="E376" s="113" t="s">
        <v>15</v>
      </c>
      <c r="F376" s="124">
        <v>1</v>
      </c>
      <c r="G376" s="124"/>
      <c r="H376" s="124"/>
      <c r="I376" s="156">
        <v>0.5</v>
      </c>
      <c r="J376" s="123"/>
      <c r="K376" s="123"/>
      <c r="L376" s="123"/>
      <c r="M376" s="123"/>
      <c r="N376" s="123"/>
      <c r="O376" s="123"/>
      <c r="P376" s="123"/>
      <c r="Q376" s="123"/>
      <c r="R376" s="198">
        <f t="shared" si="334"/>
        <v>1</v>
      </c>
      <c r="S376" s="198">
        <f t="shared" si="335"/>
        <v>0</v>
      </c>
      <c r="T376" s="198">
        <f t="shared" si="336"/>
        <v>0</v>
      </c>
      <c r="U376" s="198">
        <f t="shared" si="337"/>
        <v>0.5</v>
      </c>
      <c r="V376" s="198">
        <f t="shared" si="338"/>
        <v>1.5</v>
      </c>
      <c r="W376" s="150">
        <v>1</v>
      </c>
      <c r="X376" s="150"/>
      <c r="Y376" s="150"/>
      <c r="Z376" s="150">
        <v>0.25</v>
      </c>
      <c r="AA376" s="150">
        <v>0.5</v>
      </c>
      <c r="AB376" s="150"/>
      <c r="AC376" s="49">
        <f t="shared" si="290"/>
        <v>0</v>
      </c>
      <c r="AD376" s="152">
        <v>0.5</v>
      </c>
      <c r="AE376" s="150"/>
      <c r="AF376" s="150"/>
      <c r="AG376" s="150">
        <v>0.25</v>
      </c>
      <c r="AH376" s="204">
        <f t="shared" si="291"/>
        <v>0.5</v>
      </c>
      <c r="AI376" s="35"/>
      <c r="AJ376" s="35"/>
      <c r="AK376" s="35"/>
      <c r="AL376" s="35"/>
      <c r="AM376" s="35" t="s">
        <v>430</v>
      </c>
      <c r="AN376" s="35"/>
      <c r="AO376" s="35"/>
      <c r="AP376" s="150">
        <v>131.79999999999998</v>
      </c>
      <c r="AQ376" s="150">
        <v>79.400000000000006</v>
      </c>
      <c r="AR376" s="150">
        <v>21.3</v>
      </c>
      <c r="AS376" s="150">
        <v>30.4</v>
      </c>
      <c r="AT376" s="150">
        <v>0</v>
      </c>
      <c r="AU376" s="150"/>
      <c r="AV376" s="150"/>
      <c r="AW376" s="150"/>
      <c r="AX376" s="150"/>
      <c r="AY376" s="150"/>
      <c r="AZ376" s="150">
        <v>0.7</v>
      </c>
      <c r="BA376" s="150">
        <v>0.2</v>
      </c>
      <c r="BB376" s="150"/>
      <c r="BC376" s="150">
        <v>0.5</v>
      </c>
      <c r="BD376" s="41"/>
      <c r="BF376" s="11">
        <f t="shared" ref="BF376:BF386" si="346">AP376</f>
        <v>131.79999999999998</v>
      </c>
      <c r="BG376" s="11">
        <f t="shared" ref="BG376:BG386" si="347">AQ376+AR376+AS376</f>
        <v>131.1</v>
      </c>
      <c r="BH376" s="11">
        <f t="shared" ref="BH376:BH386" si="348">$BH$387*(BF376/$BF$387)</f>
        <v>186.57910349373762</v>
      </c>
      <c r="BI376" s="11">
        <f t="shared" ref="BI376:BI386" si="349">$BI$387*(BG376/$BG$387)</f>
        <v>192.98085629057724</v>
      </c>
      <c r="BJ376" s="236">
        <f t="shared" si="292"/>
        <v>1.4156229400131839</v>
      </c>
      <c r="BK376" s="236">
        <f t="shared" si="293"/>
        <v>1.4720126337954023</v>
      </c>
      <c r="BL376" s="225">
        <f>$BL$9*$BL$406</f>
        <v>587950</v>
      </c>
      <c r="BM376" s="221"/>
      <c r="BN376" s="221"/>
      <c r="BO376" s="221">
        <f t="shared" si="294"/>
        <v>587950</v>
      </c>
      <c r="BP376" s="221">
        <f t="shared" ref="BP376:BP386" si="350">BH376*1000</f>
        <v>186579.10349373761</v>
      </c>
      <c r="BQ376" s="232">
        <f t="shared" si="295"/>
        <v>401370.89650626236</v>
      </c>
    </row>
    <row r="377" spans="1:69" ht="46.8">
      <c r="A377" s="704"/>
      <c r="B377" s="113" t="s">
        <v>329</v>
      </c>
      <c r="C377" s="113" t="s">
        <v>762</v>
      </c>
      <c r="D377" s="206">
        <v>191</v>
      </c>
      <c r="E377" s="113" t="s">
        <v>330</v>
      </c>
      <c r="F377" s="124">
        <v>1</v>
      </c>
      <c r="G377" s="124"/>
      <c r="H377" s="124"/>
      <c r="I377" s="156">
        <v>0.5</v>
      </c>
      <c r="J377" s="123"/>
      <c r="K377" s="123"/>
      <c r="L377" s="123"/>
      <c r="M377" s="123"/>
      <c r="N377" s="123"/>
      <c r="O377" s="123"/>
      <c r="P377" s="123"/>
      <c r="Q377" s="123"/>
      <c r="R377" s="198">
        <f t="shared" si="334"/>
        <v>1</v>
      </c>
      <c r="S377" s="198">
        <f t="shared" si="335"/>
        <v>0</v>
      </c>
      <c r="T377" s="198">
        <f t="shared" si="336"/>
        <v>0</v>
      </c>
      <c r="U377" s="198">
        <f t="shared" si="337"/>
        <v>0.5</v>
      </c>
      <c r="V377" s="198">
        <f t="shared" si="338"/>
        <v>1.5</v>
      </c>
      <c r="W377" s="150">
        <v>1</v>
      </c>
      <c r="X377" s="150"/>
      <c r="Y377" s="150"/>
      <c r="Z377" s="150">
        <v>0.25</v>
      </c>
      <c r="AA377" s="150">
        <v>0.5</v>
      </c>
      <c r="AB377" s="150"/>
      <c r="AC377" s="49">
        <f t="shared" si="290"/>
        <v>0</v>
      </c>
      <c r="AD377" s="152">
        <v>1</v>
      </c>
      <c r="AE377" s="150"/>
      <c r="AF377" s="150"/>
      <c r="AG377" s="150">
        <v>0.75</v>
      </c>
      <c r="AH377" s="218">
        <f t="shared" si="291"/>
        <v>0</v>
      </c>
      <c r="AI377" s="35">
        <v>1</v>
      </c>
      <c r="AJ377" s="35"/>
      <c r="AK377" s="35"/>
      <c r="AL377" s="35">
        <v>1</v>
      </c>
      <c r="AM377" s="35" t="s">
        <v>429</v>
      </c>
      <c r="AN377" s="35"/>
      <c r="AO377" s="35"/>
      <c r="AP377" s="150">
        <v>542.4</v>
      </c>
      <c r="AQ377" s="150">
        <v>306.89999999999998</v>
      </c>
      <c r="AR377" s="150">
        <v>68.599999999999994</v>
      </c>
      <c r="AS377" s="150">
        <v>113.4</v>
      </c>
      <c r="AT377" s="150">
        <v>47</v>
      </c>
      <c r="AU377" s="150">
        <v>5.9</v>
      </c>
      <c r="AV377" s="150">
        <v>26.1</v>
      </c>
      <c r="AW377" s="150"/>
      <c r="AX377" s="150">
        <v>15</v>
      </c>
      <c r="AY377" s="150"/>
      <c r="AZ377" s="150">
        <v>6.5</v>
      </c>
      <c r="BA377" s="150">
        <v>5.5</v>
      </c>
      <c r="BB377" s="150"/>
      <c r="BC377" s="150">
        <v>1</v>
      </c>
      <c r="BD377" s="41"/>
      <c r="BF377" s="11">
        <f t="shared" si="346"/>
        <v>542.4</v>
      </c>
      <c r="BG377" s="11">
        <f t="shared" si="347"/>
        <v>488.9</v>
      </c>
      <c r="BH377" s="11">
        <f t="shared" si="348"/>
        <v>767.83388266315092</v>
      </c>
      <c r="BI377" s="11">
        <f t="shared" si="349"/>
        <v>719.66697666257221</v>
      </c>
      <c r="BJ377" s="236">
        <f t="shared" si="292"/>
        <v>1.4156229400131839</v>
      </c>
      <c r="BK377" s="236">
        <f t="shared" si="293"/>
        <v>1.4720126337954025</v>
      </c>
      <c r="BL377" s="220">
        <f>$BL$9*$BL$407</f>
        <v>705540</v>
      </c>
      <c r="BM377" s="221"/>
      <c r="BN377" s="221"/>
      <c r="BO377" s="221">
        <f t="shared" si="294"/>
        <v>705540</v>
      </c>
      <c r="BP377" s="221">
        <f t="shared" si="350"/>
        <v>767833.8826631509</v>
      </c>
      <c r="BQ377" s="232">
        <f t="shared" si="295"/>
        <v>-62293.8826631509</v>
      </c>
    </row>
    <row r="378" spans="1:69">
      <c r="A378" s="704"/>
      <c r="B378" s="113" t="s">
        <v>331</v>
      </c>
      <c r="C378" s="113" t="s">
        <v>763</v>
      </c>
      <c r="D378" s="109">
        <v>405</v>
      </c>
      <c r="E378" s="113" t="s">
        <v>330</v>
      </c>
      <c r="F378" s="124">
        <v>1</v>
      </c>
      <c r="G378" s="124"/>
      <c r="H378" s="124"/>
      <c r="I378" s="156">
        <v>0.5</v>
      </c>
      <c r="J378" s="123"/>
      <c r="K378" s="123"/>
      <c r="L378" s="123"/>
      <c r="M378" s="123"/>
      <c r="N378" s="123"/>
      <c r="O378" s="123"/>
      <c r="P378" s="123"/>
      <c r="Q378" s="123"/>
      <c r="R378" s="198">
        <f t="shared" si="334"/>
        <v>1</v>
      </c>
      <c r="S378" s="198">
        <f t="shared" si="335"/>
        <v>0</v>
      </c>
      <c r="T378" s="198">
        <f t="shared" si="336"/>
        <v>0</v>
      </c>
      <c r="U378" s="198">
        <f t="shared" si="337"/>
        <v>0.5</v>
      </c>
      <c r="V378" s="198">
        <f t="shared" si="338"/>
        <v>1.5</v>
      </c>
      <c r="W378" s="150">
        <v>1</v>
      </c>
      <c r="X378" s="150"/>
      <c r="Y378" s="150"/>
      <c r="Z378" s="150">
        <v>0.25</v>
      </c>
      <c r="AA378" s="150">
        <v>0.5</v>
      </c>
      <c r="AB378" s="150"/>
      <c r="AC378" s="49">
        <f t="shared" si="290"/>
        <v>0</v>
      </c>
      <c r="AD378" s="152">
        <v>0.5</v>
      </c>
      <c r="AE378" s="150"/>
      <c r="AF378" s="150"/>
      <c r="AG378" s="150">
        <v>0.75</v>
      </c>
      <c r="AH378" s="204">
        <f t="shared" si="291"/>
        <v>0.5</v>
      </c>
      <c r="AI378" s="35">
        <v>1</v>
      </c>
      <c r="AJ378" s="35"/>
      <c r="AK378" s="35"/>
      <c r="AL378" s="35">
        <v>1</v>
      </c>
      <c r="AM378" s="35" t="s">
        <v>430</v>
      </c>
      <c r="AN378" s="35"/>
      <c r="AO378" s="35"/>
      <c r="AP378" s="150">
        <v>390.2</v>
      </c>
      <c r="AQ378" s="150">
        <v>153.5</v>
      </c>
      <c r="AR378" s="150">
        <v>94.8</v>
      </c>
      <c r="AS378" s="150">
        <v>75</v>
      </c>
      <c r="AT378" s="150">
        <v>61.9</v>
      </c>
      <c r="AU378" s="150">
        <v>5.9</v>
      </c>
      <c r="AV378" s="150">
        <v>41</v>
      </c>
      <c r="AW378" s="150"/>
      <c r="AX378" s="150">
        <v>15</v>
      </c>
      <c r="AY378" s="150"/>
      <c r="AZ378" s="150">
        <v>5</v>
      </c>
      <c r="BA378" s="150">
        <v>4.5</v>
      </c>
      <c r="BB378" s="150"/>
      <c r="BC378" s="150">
        <v>0.5</v>
      </c>
      <c r="BD378" s="41"/>
      <c r="BF378" s="11">
        <f t="shared" si="346"/>
        <v>390.2</v>
      </c>
      <c r="BG378" s="11">
        <f t="shared" si="347"/>
        <v>323.3</v>
      </c>
      <c r="BH378" s="11">
        <f t="shared" si="348"/>
        <v>552.37607119314441</v>
      </c>
      <c r="BI378" s="11">
        <f t="shared" si="349"/>
        <v>475.90168450605364</v>
      </c>
      <c r="BJ378" s="236">
        <f t="shared" si="292"/>
        <v>1.4156229400131841</v>
      </c>
      <c r="BK378" s="236">
        <f t="shared" si="293"/>
        <v>1.4720126337954025</v>
      </c>
      <c r="BL378" s="225">
        <f>$BL$9*$BL$406</f>
        <v>587950</v>
      </c>
      <c r="BM378" s="221"/>
      <c r="BN378" s="221"/>
      <c r="BO378" s="221">
        <f t="shared" si="294"/>
        <v>587950</v>
      </c>
      <c r="BP378" s="221">
        <f t="shared" si="350"/>
        <v>552376.07119314442</v>
      </c>
      <c r="BQ378" s="232">
        <f t="shared" si="295"/>
        <v>35573.928806855576</v>
      </c>
    </row>
    <row r="379" spans="1:69">
      <c r="A379" s="704"/>
      <c r="B379" s="113" t="s">
        <v>332</v>
      </c>
      <c r="C379" s="113" t="s">
        <v>764</v>
      </c>
      <c r="D379" s="109">
        <v>429</v>
      </c>
      <c r="E379" s="113" t="s">
        <v>330</v>
      </c>
      <c r="F379" s="124">
        <v>1</v>
      </c>
      <c r="G379" s="124"/>
      <c r="H379" s="124"/>
      <c r="I379" s="156">
        <v>0.5</v>
      </c>
      <c r="J379" s="123"/>
      <c r="K379" s="123"/>
      <c r="L379" s="123"/>
      <c r="M379" s="123"/>
      <c r="N379" s="123"/>
      <c r="O379" s="123"/>
      <c r="P379" s="123"/>
      <c r="Q379" s="123"/>
      <c r="R379" s="198">
        <f t="shared" si="334"/>
        <v>1</v>
      </c>
      <c r="S379" s="198">
        <f t="shared" si="335"/>
        <v>0</v>
      </c>
      <c r="T379" s="198">
        <f t="shared" si="336"/>
        <v>0</v>
      </c>
      <c r="U379" s="198">
        <f t="shared" si="337"/>
        <v>0.5</v>
      </c>
      <c r="V379" s="198">
        <f t="shared" si="338"/>
        <v>1.5</v>
      </c>
      <c r="W379" s="150">
        <v>1</v>
      </c>
      <c r="X379" s="150"/>
      <c r="Y379" s="150"/>
      <c r="Z379" s="150">
        <v>0.25</v>
      </c>
      <c r="AA379" s="150">
        <v>0.5</v>
      </c>
      <c r="AB379" s="150"/>
      <c r="AC379" s="49">
        <f t="shared" si="290"/>
        <v>0</v>
      </c>
      <c r="AD379" s="152">
        <v>1</v>
      </c>
      <c r="AE379" s="150"/>
      <c r="AF379" s="150"/>
      <c r="AG379" s="150">
        <v>0.75</v>
      </c>
      <c r="AH379" s="218">
        <f t="shared" si="291"/>
        <v>0</v>
      </c>
      <c r="AI379" s="35">
        <v>1</v>
      </c>
      <c r="AJ379" s="35"/>
      <c r="AK379" s="35"/>
      <c r="AL379" s="35">
        <v>1</v>
      </c>
      <c r="AM379" s="35" t="s">
        <v>429</v>
      </c>
      <c r="AN379" s="35"/>
      <c r="AO379" s="35"/>
      <c r="AP379" s="150">
        <v>574.1</v>
      </c>
      <c r="AQ379" s="150">
        <v>306.89999999999998</v>
      </c>
      <c r="AR379" s="150">
        <v>78.599999999999994</v>
      </c>
      <c r="AS379" s="150">
        <v>116.4</v>
      </c>
      <c r="AT379" s="150">
        <v>63.699999999999996</v>
      </c>
      <c r="AU379" s="150">
        <v>5.9</v>
      </c>
      <c r="AV379" s="150">
        <v>42.8</v>
      </c>
      <c r="AW379" s="150"/>
      <c r="AX379" s="150">
        <v>15</v>
      </c>
      <c r="AY379" s="150"/>
      <c r="AZ379" s="150">
        <v>8.5</v>
      </c>
      <c r="BA379" s="150">
        <v>7.5</v>
      </c>
      <c r="BB379" s="150"/>
      <c r="BC379" s="150">
        <v>1</v>
      </c>
      <c r="BD379" s="41"/>
      <c r="BF379" s="11">
        <f t="shared" si="346"/>
        <v>574.1</v>
      </c>
      <c r="BG379" s="11">
        <f t="shared" si="347"/>
        <v>501.9</v>
      </c>
      <c r="BH379" s="11">
        <f t="shared" si="348"/>
        <v>812.70912986156884</v>
      </c>
      <c r="BI379" s="11">
        <f t="shared" si="349"/>
        <v>738.80314090191246</v>
      </c>
      <c r="BJ379" s="236">
        <f t="shared" si="292"/>
        <v>1.4156229400131837</v>
      </c>
      <c r="BK379" s="236">
        <f t="shared" si="293"/>
        <v>1.4720126337954025</v>
      </c>
      <c r="BL379" s="220">
        <f>$BL$9*$BL$407</f>
        <v>705540</v>
      </c>
      <c r="BM379" s="221"/>
      <c r="BN379" s="221"/>
      <c r="BO379" s="221">
        <f t="shared" si="294"/>
        <v>705540</v>
      </c>
      <c r="BP379" s="221">
        <f t="shared" si="350"/>
        <v>812709.1298615688</v>
      </c>
      <c r="BQ379" s="232">
        <f t="shared" si="295"/>
        <v>-107169.1298615688</v>
      </c>
    </row>
    <row r="380" spans="1:69" ht="31.2">
      <c r="A380" s="704"/>
      <c r="B380" s="113" t="s">
        <v>333</v>
      </c>
      <c r="C380" s="113" t="s">
        <v>765</v>
      </c>
      <c r="D380" s="206">
        <v>218</v>
      </c>
      <c r="E380" s="113" t="s">
        <v>330</v>
      </c>
      <c r="F380" s="124">
        <v>1</v>
      </c>
      <c r="G380" s="124"/>
      <c r="H380" s="124"/>
      <c r="I380" s="156">
        <v>0.5</v>
      </c>
      <c r="J380" s="123"/>
      <c r="K380" s="123"/>
      <c r="L380" s="123"/>
      <c r="M380" s="123"/>
      <c r="N380" s="123"/>
      <c r="O380" s="123"/>
      <c r="P380" s="123"/>
      <c r="Q380" s="123"/>
      <c r="R380" s="198">
        <f t="shared" si="334"/>
        <v>1</v>
      </c>
      <c r="S380" s="198">
        <f t="shared" si="335"/>
        <v>0</v>
      </c>
      <c r="T380" s="198">
        <f t="shared" si="336"/>
        <v>0</v>
      </c>
      <c r="U380" s="198">
        <f t="shared" si="337"/>
        <v>0.5</v>
      </c>
      <c r="V380" s="198">
        <f t="shared" si="338"/>
        <v>1.5</v>
      </c>
      <c r="W380" s="150">
        <v>1</v>
      </c>
      <c r="X380" s="150"/>
      <c r="Y380" s="150"/>
      <c r="Z380" s="150">
        <v>0.25</v>
      </c>
      <c r="AA380" s="150">
        <v>0.5</v>
      </c>
      <c r="AB380" s="150"/>
      <c r="AC380" s="49">
        <f t="shared" si="290"/>
        <v>0</v>
      </c>
      <c r="AD380" s="152">
        <v>1</v>
      </c>
      <c r="AE380" s="150"/>
      <c r="AF380" s="150"/>
      <c r="AG380" s="150">
        <v>0.75</v>
      </c>
      <c r="AH380" s="218">
        <f t="shared" si="291"/>
        <v>0</v>
      </c>
      <c r="AI380" s="35">
        <v>1</v>
      </c>
      <c r="AJ380" s="35"/>
      <c r="AK380" s="35"/>
      <c r="AL380" s="35">
        <v>1</v>
      </c>
      <c r="AM380" s="35" t="s">
        <v>429</v>
      </c>
      <c r="AN380" s="35"/>
      <c r="AO380" s="35"/>
      <c r="AP380" s="150">
        <v>566.70000000000005</v>
      </c>
      <c r="AQ380" s="150">
        <v>272.60000000000002</v>
      </c>
      <c r="AR380" s="150">
        <v>94.8</v>
      </c>
      <c r="AS380" s="150">
        <v>110.9</v>
      </c>
      <c r="AT380" s="150">
        <v>83.4</v>
      </c>
      <c r="AU380" s="150">
        <v>5.9</v>
      </c>
      <c r="AV380" s="150">
        <v>62.5</v>
      </c>
      <c r="AW380" s="150"/>
      <c r="AX380" s="150">
        <v>15</v>
      </c>
      <c r="AY380" s="150"/>
      <c r="AZ380" s="150">
        <v>5</v>
      </c>
      <c r="BA380" s="150">
        <v>4</v>
      </c>
      <c r="BB380" s="150"/>
      <c r="BC380" s="150">
        <v>1</v>
      </c>
      <c r="BD380" s="41"/>
      <c r="BF380" s="11">
        <f t="shared" si="346"/>
        <v>566.70000000000005</v>
      </c>
      <c r="BG380" s="11">
        <f t="shared" si="347"/>
        <v>478.30000000000007</v>
      </c>
      <c r="BH380" s="11">
        <f t="shared" si="348"/>
        <v>802.23352010547137</v>
      </c>
      <c r="BI380" s="11">
        <f t="shared" si="349"/>
        <v>704.06364274434111</v>
      </c>
      <c r="BJ380" s="236">
        <f t="shared" si="292"/>
        <v>1.4156229400131839</v>
      </c>
      <c r="BK380" s="236">
        <f t="shared" si="293"/>
        <v>1.4720126337954025</v>
      </c>
      <c r="BL380" s="220">
        <f>$BL$9*$BL$407</f>
        <v>705540</v>
      </c>
      <c r="BM380" s="221"/>
      <c r="BN380" s="221"/>
      <c r="BO380" s="221">
        <f t="shared" si="294"/>
        <v>705540</v>
      </c>
      <c r="BP380" s="221">
        <f t="shared" si="350"/>
        <v>802233.52010547137</v>
      </c>
      <c r="BQ380" s="232">
        <f t="shared" si="295"/>
        <v>-96693.520105471369</v>
      </c>
    </row>
    <row r="381" spans="1:69">
      <c r="A381" s="704"/>
      <c r="B381" s="113" t="s">
        <v>334</v>
      </c>
      <c r="C381" s="113" t="s">
        <v>766</v>
      </c>
      <c r="D381" s="109">
        <v>418</v>
      </c>
      <c r="E381" s="113" t="s">
        <v>330</v>
      </c>
      <c r="F381" s="124">
        <v>1</v>
      </c>
      <c r="G381" s="124"/>
      <c r="H381" s="124"/>
      <c r="I381" s="156">
        <v>0.5</v>
      </c>
      <c r="J381" s="123"/>
      <c r="K381" s="123"/>
      <c r="L381" s="123"/>
      <c r="M381" s="123"/>
      <c r="N381" s="123"/>
      <c r="O381" s="123"/>
      <c r="P381" s="123"/>
      <c r="Q381" s="123"/>
      <c r="R381" s="198">
        <f t="shared" si="334"/>
        <v>1</v>
      </c>
      <c r="S381" s="198">
        <f t="shared" si="335"/>
        <v>0</v>
      </c>
      <c r="T381" s="198">
        <f t="shared" si="336"/>
        <v>0</v>
      </c>
      <c r="U381" s="198">
        <f t="shared" si="337"/>
        <v>0.5</v>
      </c>
      <c r="V381" s="198">
        <f t="shared" si="338"/>
        <v>1.5</v>
      </c>
      <c r="W381" s="150">
        <v>1</v>
      </c>
      <c r="X381" s="150"/>
      <c r="Y381" s="150"/>
      <c r="Z381" s="150">
        <v>0.25</v>
      </c>
      <c r="AA381" s="150">
        <v>0.5</v>
      </c>
      <c r="AB381" s="150"/>
      <c r="AC381" s="49">
        <f t="shared" si="290"/>
        <v>0</v>
      </c>
      <c r="AD381" s="152">
        <v>0.5</v>
      </c>
      <c r="AE381" s="150"/>
      <c r="AF381" s="150"/>
      <c r="AG381" s="150">
        <v>0.25</v>
      </c>
      <c r="AH381" s="204">
        <f t="shared" si="291"/>
        <v>0.5</v>
      </c>
      <c r="AI381" s="35">
        <v>1</v>
      </c>
      <c r="AJ381" s="35"/>
      <c r="AK381" s="35"/>
      <c r="AL381" s="35"/>
      <c r="AM381" s="35" t="s">
        <v>430</v>
      </c>
      <c r="AN381" s="35"/>
      <c r="AO381" s="35"/>
      <c r="AP381" s="150">
        <v>279.3</v>
      </c>
      <c r="AQ381" s="150">
        <v>173.4</v>
      </c>
      <c r="AR381" s="150">
        <v>21.3</v>
      </c>
      <c r="AS381" s="150">
        <v>58.8</v>
      </c>
      <c r="AT381" s="150">
        <v>22.8</v>
      </c>
      <c r="AU381" s="150"/>
      <c r="AV381" s="150">
        <v>4.8</v>
      </c>
      <c r="AW381" s="150">
        <v>18</v>
      </c>
      <c r="AX381" s="150"/>
      <c r="AY381" s="150"/>
      <c r="AZ381" s="150">
        <v>3</v>
      </c>
      <c r="BA381" s="150">
        <v>2.5</v>
      </c>
      <c r="BB381" s="150"/>
      <c r="BC381" s="150">
        <v>0.5</v>
      </c>
      <c r="BD381" s="41"/>
      <c r="BF381" s="11">
        <f t="shared" si="346"/>
        <v>279.3</v>
      </c>
      <c r="BG381" s="11">
        <f t="shared" si="347"/>
        <v>253.5</v>
      </c>
      <c r="BH381" s="11">
        <f t="shared" si="348"/>
        <v>395.3834871456823</v>
      </c>
      <c r="BI381" s="11">
        <f t="shared" si="349"/>
        <v>373.15520266713452</v>
      </c>
      <c r="BJ381" s="236">
        <f t="shared" si="292"/>
        <v>1.4156229400131839</v>
      </c>
      <c r="BK381" s="236">
        <f t="shared" si="293"/>
        <v>1.4720126337954025</v>
      </c>
      <c r="BL381" s="225">
        <f>$BL$9*$BL$406</f>
        <v>587950</v>
      </c>
      <c r="BM381" s="221"/>
      <c r="BN381" s="221"/>
      <c r="BO381" s="221">
        <f t="shared" si="294"/>
        <v>587950</v>
      </c>
      <c r="BP381" s="221">
        <f t="shared" si="350"/>
        <v>395383.48714568227</v>
      </c>
      <c r="BQ381" s="232">
        <f t="shared" si="295"/>
        <v>192566.51285431773</v>
      </c>
    </row>
    <row r="382" spans="1:69">
      <c r="A382" s="704"/>
      <c r="B382" s="113" t="s">
        <v>335</v>
      </c>
      <c r="C382" s="113" t="s">
        <v>767</v>
      </c>
      <c r="D382" s="206">
        <v>171</v>
      </c>
      <c r="E382" s="113" t="s">
        <v>330</v>
      </c>
      <c r="F382" s="124">
        <v>1</v>
      </c>
      <c r="G382" s="124"/>
      <c r="H382" s="124"/>
      <c r="I382" s="156">
        <v>0.5</v>
      </c>
      <c r="J382" s="123"/>
      <c r="K382" s="123"/>
      <c r="L382" s="123"/>
      <c r="M382" s="123"/>
      <c r="N382" s="123"/>
      <c r="O382" s="123"/>
      <c r="P382" s="123"/>
      <c r="Q382" s="123"/>
      <c r="R382" s="198">
        <f t="shared" si="334"/>
        <v>1</v>
      </c>
      <c r="S382" s="198">
        <f t="shared" si="335"/>
        <v>0</v>
      </c>
      <c r="T382" s="198">
        <f t="shared" si="336"/>
        <v>0</v>
      </c>
      <c r="U382" s="198">
        <f t="shared" si="337"/>
        <v>0.5</v>
      </c>
      <c r="V382" s="198">
        <f t="shared" si="338"/>
        <v>1.5</v>
      </c>
      <c r="W382" s="150">
        <v>1</v>
      </c>
      <c r="X382" s="150"/>
      <c r="Y382" s="150"/>
      <c r="Z382" s="150">
        <v>0.25</v>
      </c>
      <c r="AA382" s="150">
        <v>0.5</v>
      </c>
      <c r="AB382" s="150"/>
      <c r="AC382" s="49">
        <f t="shared" si="290"/>
        <v>0</v>
      </c>
      <c r="AD382" s="152">
        <v>1</v>
      </c>
      <c r="AE382" s="150"/>
      <c r="AF382" s="150"/>
      <c r="AG382" s="150">
        <v>0.75</v>
      </c>
      <c r="AH382" s="218">
        <f t="shared" si="291"/>
        <v>0</v>
      </c>
      <c r="AI382" s="35">
        <v>1</v>
      </c>
      <c r="AJ382" s="35"/>
      <c r="AK382" s="35"/>
      <c r="AL382" s="35">
        <v>1</v>
      </c>
      <c r="AM382" s="35" t="s">
        <v>429</v>
      </c>
      <c r="AN382" s="35"/>
      <c r="AO382" s="35"/>
      <c r="AP382" s="150">
        <v>539.6</v>
      </c>
      <c r="AQ382" s="150">
        <v>306.89999999999998</v>
      </c>
      <c r="AR382" s="150">
        <v>68.599999999999994</v>
      </c>
      <c r="AS382" s="150">
        <v>113.4</v>
      </c>
      <c r="AT382" s="150">
        <v>45.2</v>
      </c>
      <c r="AU382" s="150"/>
      <c r="AV382" s="150">
        <v>30.2</v>
      </c>
      <c r="AW382" s="150"/>
      <c r="AX382" s="150">
        <v>15</v>
      </c>
      <c r="AY382" s="150"/>
      <c r="AZ382" s="150">
        <v>5.5</v>
      </c>
      <c r="BA382" s="150">
        <v>4.5</v>
      </c>
      <c r="BB382" s="150"/>
      <c r="BC382" s="150">
        <v>1</v>
      </c>
      <c r="BD382" s="41"/>
      <c r="BF382" s="11">
        <f t="shared" si="346"/>
        <v>539.6</v>
      </c>
      <c r="BG382" s="11">
        <f t="shared" si="347"/>
        <v>488.9</v>
      </c>
      <c r="BH382" s="11">
        <f t="shared" si="348"/>
        <v>763.87013843111413</v>
      </c>
      <c r="BI382" s="11">
        <f t="shared" si="349"/>
        <v>719.66697666257221</v>
      </c>
      <c r="BJ382" s="236">
        <f t="shared" si="292"/>
        <v>1.4156229400131841</v>
      </c>
      <c r="BK382" s="236">
        <f t="shared" si="293"/>
        <v>1.4720126337954025</v>
      </c>
      <c r="BL382" s="220">
        <f>$BL$9*$BL$407</f>
        <v>705540</v>
      </c>
      <c r="BM382" s="221"/>
      <c r="BN382" s="221"/>
      <c r="BO382" s="221">
        <f t="shared" si="294"/>
        <v>705540</v>
      </c>
      <c r="BP382" s="221">
        <f t="shared" si="350"/>
        <v>763870.13843111414</v>
      </c>
      <c r="BQ382" s="232">
        <f t="shared" si="295"/>
        <v>-58330.138431114145</v>
      </c>
    </row>
    <row r="383" spans="1:69" ht="93.6">
      <c r="A383" s="704"/>
      <c r="B383" s="113" t="s">
        <v>336</v>
      </c>
      <c r="C383" s="113" t="s">
        <v>768</v>
      </c>
      <c r="D383" s="206">
        <v>165</v>
      </c>
      <c r="E383" s="113" t="s">
        <v>330</v>
      </c>
      <c r="F383" s="124">
        <v>1</v>
      </c>
      <c r="G383" s="124"/>
      <c r="H383" s="124"/>
      <c r="I383" s="156">
        <v>0.5</v>
      </c>
      <c r="J383" s="123"/>
      <c r="K383" s="123"/>
      <c r="L383" s="123"/>
      <c r="M383" s="123"/>
      <c r="N383" s="123"/>
      <c r="O383" s="123"/>
      <c r="P383" s="123"/>
      <c r="Q383" s="123"/>
      <c r="R383" s="198">
        <f t="shared" si="334"/>
        <v>1</v>
      </c>
      <c r="S383" s="198">
        <f t="shared" si="335"/>
        <v>0</v>
      </c>
      <c r="T383" s="198">
        <f t="shared" si="336"/>
        <v>0</v>
      </c>
      <c r="U383" s="198">
        <f t="shared" si="337"/>
        <v>0.5</v>
      </c>
      <c r="V383" s="198">
        <f t="shared" si="338"/>
        <v>1.5</v>
      </c>
      <c r="W383" s="150">
        <v>1</v>
      </c>
      <c r="X383" s="150"/>
      <c r="Y383" s="150"/>
      <c r="Z383" s="150">
        <v>0.25</v>
      </c>
      <c r="AA383" s="150">
        <v>0.5</v>
      </c>
      <c r="AB383" s="150"/>
      <c r="AC383" s="49">
        <f t="shared" si="290"/>
        <v>0</v>
      </c>
      <c r="AD383" s="152">
        <v>1</v>
      </c>
      <c r="AE383" s="150"/>
      <c r="AF383" s="150"/>
      <c r="AG383" s="150">
        <v>0.75</v>
      </c>
      <c r="AH383" s="218">
        <f t="shared" si="291"/>
        <v>0</v>
      </c>
      <c r="AI383" s="35">
        <v>1</v>
      </c>
      <c r="AJ383" s="35"/>
      <c r="AK383" s="35"/>
      <c r="AL383" s="35">
        <v>1</v>
      </c>
      <c r="AM383" s="35" t="s">
        <v>429</v>
      </c>
      <c r="AN383" s="35"/>
      <c r="AO383" s="35"/>
      <c r="AP383" s="150">
        <v>550.70000000000005</v>
      </c>
      <c r="AQ383" s="150">
        <v>272.60000000000002</v>
      </c>
      <c r="AR383" s="150">
        <v>94.8</v>
      </c>
      <c r="AS383" s="150">
        <v>110.9</v>
      </c>
      <c r="AT383" s="150">
        <v>64.900000000000006</v>
      </c>
      <c r="AU383" s="150">
        <v>5.9</v>
      </c>
      <c r="AV383" s="150">
        <v>44</v>
      </c>
      <c r="AW383" s="150"/>
      <c r="AX383" s="150">
        <v>15</v>
      </c>
      <c r="AY383" s="150"/>
      <c r="AZ383" s="150">
        <v>7.5</v>
      </c>
      <c r="BA383" s="150">
        <v>6.5</v>
      </c>
      <c r="BB383" s="150"/>
      <c r="BC383" s="150">
        <v>1</v>
      </c>
      <c r="BD383" s="41"/>
      <c r="BF383" s="11">
        <f t="shared" si="346"/>
        <v>550.70000000000005</v>
      </c>
      <c r="BG383" s="11">
        <f t="shared" si="347"/>
        <v>478.30000000000007</v>
      </c>
      <c r="BH383" s="11">
        <f t="shared" si="348"/>
        <v>779.58355306526039</v>
      </c>
      <c r="BI383" s="11">
        <f t="shared" si="349"/>
        <v>704.06364274434111</v>
      </c>
      <c r="BJ383" s="236">
        <f t="shared" si="292"/>
        <v>1.4156229400131839</v>
      </c>
      <c r="BK383" s="236">
        <f t="shared" si="293"/>
        <v>1.4720126337954025</v>
      </c>
      <c r="BL383" s="220">
        <f>$BL$9*$BL$407</f>
        <v>705540</v>
      </c>
      <c r="BM383" s="221"/>
      <c r="BN383" s="221"/>
      <c r="BO383" s="221">
        <f t="shared" si="294"/>
        <v>705540</v>
      </c>
      <c r="BP383" s="221">
        <f t="shared" si="350"/>
        <v>779583.55306526041</v>
      </c>
      <c r="BQ383" s="232">
        <f t="shared" si="295"/>
        <v>-74043.553065260407</v>
      </c>
    </row>
    <row r="384" spans="1:69" ht="46.8">
      <c r="A384" s="704"/>
      <c r="B384" s="113" t="s">
        <v>337</v>
      </c>
      <c r="C384" s="113" t="s">
        <v>769</v>
      </c>
      <c r="D384" s="206">
        <v>255</v>
      </c>
      <c r="E384" s="113" t="s">
        <v>330</v>
      </c>
      <c r="F384" s="124">
        <v>1</v>
      </c>
      <c r="G384" s="124"/>
      <c r="H384" s="124"/>
      <c r="I384" s="156">
        <v>0.5</v>
      </c>
      <c r="J384" s="123"/>
      <c r="K384" s="123"/>
      <c r="L384" s="123"/>
      <c r="M384" s="123"/>
      <c r="N384" s="123"/>
      <c r="O384" s="123"/>
      <c r="P384" s="123"/>
      <c r="Q384" s="123"/>
      <c r="R384" s="198">
        <f t="shared" si="334"/>
        <v>1</v>
      </c>
      <c r="S384" s="198">
        <f t="shared" si="335"/>
        <v>0</v>
      </c>
      <c r="T384" s="198">
        <f t="shared" si="336"/>
        <v>0</v>
      </c>
      <c r="U384" s="198">
        <f t="shared" si="337"/>
        <v>0.5</v>
      </c>
      <c r="V384" s="198">
        <f t="shared" si="338"/>
        <v>1.5</v>
      </c>
      <c r="W384" s="150">
        <v>1</v>
      </c>
      <c r="X384" s="150"/>
      <c r="Y384" s="150"/>
      <c r="Z384" s="150">
        <v>0.25</v>
      </c>
      <c r="AA384" s="150">
        <v>0.5</v>
      </c>
      <c r="AB384" s="150"/>
      <c r="AC384" s="49">
        <f t="shared" si="290"/>
        <v>0</v>
      </c>
      <c r="AD384" s="152">
        <v>1</v>
      </c>
      <c r="AE384" s="150"/>
      <c r="AF384" s="150"/>
      <c r="AG384" s="150">
        <v>0.75</v>
      </c>
      <c r="AH384" s="218">
        <f t="shared" si="291"/>
        <v>0</v>
      </c>
      <c r="AI384" s="35">
        <v>1</v>
      </c>
      <c r="AJ384" s="35"/>
      <c r="AK384" s="35"/>
      <c r="AL384" s="35">
        <v>1</v>
      </c>
      <c r="AM384" s="35" t="s">
        <v>429</v>
      </c>
      <c r="AN384" s="35"/>
      <c r="AO384" s="35"/>
      <c r="AP384" s="150">
        <v>536.69999999999993</v>
      </c>
      <c r="AQ384" s="150">
        <v>306.89999999999998</v>
      </c>
      <c r="AR384" s="150">
        <v>68.599999999999994</v>
      </c>
      <c r="AS384" s="150">
        <v>113.4</v>
      </c>
      <c r="AT384" s="150">
        <v>40.299999999999997</v>
      </c>
      <c r="AU384" s="150"/>
      <c r="AV384" s="150">
        <v>25.3</v>
      </c>
      <c r="AW384" s="150"/>
      <c r="AX384" s="150">
        <v>15</v>
      </c>
      <c r="AY384" s="150"/>
      <c r="AZ384" s="150">
        <v>7.5</v>
      </c>
      <c r="BA384" s="150">
        <v>6.5</v>
      </c>
      <c r="BB384" s="150"/>
      <c r="BC384" s="150">
        <v>1</v>
      </c>
      <c r="BD384" s="41"/>
      <c r="BF384" s="11">
        <f t="shared" si="346"/>
        <v>536.69999999999993</v>
      </c>
      <c r="BG384" s="11">
        <f t="shared" si="347"/>
        <v>488.9</v>
      </c>
      <c r="BH384" s="11">
        <f t="shared" si="348"/>
        <v>759.76483190507565</v>
      </c>
      <c r="BI384" s="11">
        <f t="shared" si="349"/>
        <v>719.66697666257221</v>
      </c>
      <c r="BJ384" s="236">
        <f t="shared" si="292"/>
        <v>1.4156229400131839</v>
      </c>
      <c r="BK384" s="236">
        <f t="shared" si="293"/>
        <v>1.4720126337954025</v>
      </c>
      <c r="BL384" s="220">
        <f>$BL$9*$BL$407</f>
        <v>705540</v>
      </c>
      <c r="BM384" s="221"/>
      <c r="BN384" s="221"/>
      <c r="BO384" s="221">
        <f t="shared" si="294"/>
        <v>705540</v>
      </c>
      <c r="BP384" s="221">
        <f t="shared" si="350"/>
        <v>759764.8319050757</v>
      </c>
      <c r="BQ384" s="232">
        <f t="shared" si="295"/>
        <v>-54224.831905075698</v>
      </c>
    </row>
    <row r="385" spans="1:69" ht="31.2">
      <c r="A385" s="704"/>
      <c r="B385" s="113" t="s">
        <v>338</v>
      </c>
      <c r="C385" s="113" t="s">
        <v>770</v>
      </c>
      <c r="D385" s="109">
        <v>452</v>
      </c>
      <c r="E385" s="113" t="s">
        <v>330</v>
      </c>
      <c r="F385" s="124">
        <v>1</v>
      </c>
      <c r="G385" s="124"/>
      <c r="H385" s="124"/>
      <c r="I385" s="156">
        <v>0.5</v>
      </c>
      <c r="J385" s="123"/>
      <c r="K385" s="123"/>
      <c r="L385" s="123"/>
      <c r="M385" s="123"/>
      <c r="N385" s="123"/>
      <c r="O385" s="123"/>
      <c r="P385" s="123"/>
      <c r="Q385" s="123"/>
      <c r="R385" s="198">
        <f t="shared" si="334"/>
        <v>1</v>
      </c>
      <c r="S385" s="198">
        <f t="shared" si="335"/>
        <v>0</v>
      </c>
      <c r="T385" s="198">
        <f t="shared" si="336"/>
        <v>0</v>
      </c>
      <c r="U385" s="198">
        <f t="shared" si="337"/>
        <v>0.5</v>
      </c>
      <c r="V385" s="198">
        <f t="shared" si="338"/>
        <v>1.5</v>
      </c>
      <c r="W385" s="150">
        <v>1</v>
      </c>
      <c r="X385" s="150"/>
      <c r="Y385" s="150"/>
      <c r="Z385" s="150">
        <v>0.25</v>
      </c>
      <c r="AA385" s="150">
        <v>0.5</v>
      </c>
      <c r="AB385" s="150"/>
      <c r="AC385" s="49">
        <f t="shared" si="290"/>
        <v>0</v>
      </c>
      <c r="AD385" s="152">
        <v>1</v>
      </c>
      <c r="AE385" s="150"/>
      <c r="AF385" s="150"/>
      <c r="AG385" s="150">
        <v>0.75</v>
      </c>
      <c r="AH385" s="218">
        <f t="shared" si="291"/>
        <v>0</v>
      </c>
      <c r="AI385" s="35">
        <v>1</v>
      </c>
      <c r="AJ385" s="35"/>
      <c r="AK385" s="35"/>
      <c r="AL385" s="35"/>
      <c r="AM385" s="35" t="s">
        <v>429</v>
      </c>
      <c r="AN385" s="35"/>
      <c r="AO385" s="35"/>
      <c r="AP385" s="150">
        <v>550.69999999999993</v>
      </c>
      <c r="AQ385" s="150">
        <v>306.89999999999998</v>
      </c>
      <c r="AR385" s="150">
        <v>72</v>
      </c>
      <c r="AS385" s="150">
        <v>114.4</v>
      </c>
      <c r="AT385" s="150">
        <v>50.9</v>
      </c>
      <c r="AU385" s="150">
        <v>5.9</v>
      </c>
      <c r="AV385" s="150">
        <v>30</v>
      </c>
      <c r="AW385" s="150"/>
      <c r="AX385" s="150">
        <v>15</v>
      </c>
      <c r="AY385" s="150"/>
      <c r="AZ385" s="150">
        <v>6.5</v>
      </c>
      <c r="BA385" s="150">
        <v>5.5</v>
      </c>
      <c r="BB385" s="150"/>
      <c r="BC385" s="150">
        <v>1</v>
      </c>
      <c r="BD385" s="41"/>
      <c r="BF385" s="11">
        <f t="shared" si="346"/>
        <v>550.69999999999993</v>
      </c>
      <c r="BG385" s="11">
        <f t="shared" si="347"/>
        <v>493.29999999999995</v>
      </c>
      <c r="BH385" s="11">
        <f t="shared" si="348"/>
        <v>779.58355306526016</v>
      </c>
      <c r="BI385" s="11">
        <f t="shared" si="349"/>
        <v>726.14383225127187</v>
      </c>
      <c r="BJ385" s="236">
        <f t="shared" si="292"/>
        <v>1.4156229400131837</v>
      </c>
      <c r="BK385" s="236">
        <f t="shared" si="293"/>
        <v>1.4720126337954023</v>
      </c>
      <c r="BL385" s="220">
        <f>$BL$9*$BL$407</f>
        <v>705540</v>
      </c>
      <c r="BM385" s="221"/>
      <c r="BN385" s="221"/>
      <c r="BO385" s="221">
        <f t="shared" si="294"/>
        <v>705540</v>
      </c>
      <c r="BP385" s="221">
        <f t="shared" si="350"/>
        <v>779583.55306526017</v>
      </c>
      <c r="BQ385" s="232">
        <f t="shared" si="295"/>
        <v>-74043.553065260174</v>
      </c>
    </row>
    <row r="386" spans="1:69" ht="78">
      <c r="A386" s="704"/>
      <c r="B386" s="113" t="s">
        <v>339</v>
      </c>
      <c r="C386" s="113" t="s">
        <v>771</v>
      </c>
      <c r="D386" s="109">
        <v>386</v>
      </c>
      <c r="E386" s="113" t="s">
        <v>330</v>
      </c>
      <c r="F386" s="124">
        <v>1</v>
      </c>
      <c r="G386" s="124"/>
      <c r="H386" s="124"/>
      <c r="I386" s="156">
        <v>0.5</v>
      </c>
      <c r="J386" s="123"/>
      <c r="K386" s="123"/>
      <c r="L386" s="123"/>
      <c r="M386" s="123"/>
      <c r="N386" s="123"/>
      <c r="O386" s="123"/>
      <c r="P386" s="123"/>
      <c r="Q386" s="123"/>
      <c r="R386" s="198">
        <f t="shared" si="334"/>
        <v>1</v>
      </c>
      <c r="S386" s="198">
        <f t="shared" si="335"/>
        <v>0</v>
      </c>
      <c r="T386" s="198">
        <f t="shared" si="336"/>
        <v>0</v>
      </c>
      <c r="U386" s="198">
        <f t="shared" si="337"/>
        <v>0.5</v>
      </c>
      <c r="V386" s="198">
        <f t="shared" si="338"/>
        <v>1.5</v>
      </c>
      <c r="W386" s="150">
        <v>1</v>
      </c>
      <c r="X386" s="150"/>
      <c r="Y386" s="150"/>
      <c r="Z386" s="150">
        <v>0.25</v>
      </c>
      <c r="AA386" s="150">
        <v>0.5</v>
      </c>
      <c r="AB386" s="150"/>
      <c r="AC386" s="49">
        <f t="shared" si="290"/>
        <v>0</v>
      </c>
      <c r="AD386" s="152">
        <v>1</v>
      </c>
      <c r="AE386" s="150"/>
      <c r="AF386" s="150"/>
      <c r="AG386" s="150">
        <v>0.75</v>
      </c>
      <c r="AH386" s="218">
        <f t="shared" si="291"/>
        <v>0</v>
      </c>
      <c r="AI386" s="35">
        <v>1</v>
      </c>
      <c r="AJ386" s="35"/>
      <c r="AK386" s="35"/>
      <c r="AL386" s="35"/>
      <c r="AM386" s="35" t="s">
        <v>429</v>
      </c>
      <c r="AN386" s="35"/>
      <c r="AO386" s="35"/>
      <c r="AP386" s="150">
        <v>495.60000000000008</v>
      </c>
      <c r="AQ386" s="150">
        <v>289.8</v>
      </c>
      <c r="AR386" s="150">
        <v>42.6</v>
      </c>
      <c r="AS386" s="150">
        <v>100.4</v>
      </c>
      <c r="AT386" s="150">
        <v>54.3</v>
      </c>
      <c r="AU386" s="150"/>
      <c r="AV386" s="150">
        <v>39.299999999999997</v>
      </c>
      <c r="AW386" s="150"/>
      <c r="AX386" s="150">
        <v>15</v>
      </c>
      <c r="AY386" s="150"/>
      <c r="AZ386" s="150">
        <v>8.5</v>
      </c>
      <c r="BA386" s="150">
        <v>7.5</v>
      </c>
      <c r="BB386" s="150"/>
      <c r="BC386" s="150">
        <v>1</v>
      </c>
      <c r="BD386" s="41"/>
      <c r="BF386" s="11">
        <f t="shared" si="346"/>
        <v>495.60000000000008</v>
      </c>
      <c r="BG386" s="11">
        <f t="shared" si="347"/>
        <v>432.80000000000007</v>
      </c>
      <c r="BH386" s="11">
        <f t="shared" si="348"/>
        <v>701.58272907053401</v>
      </c>
      <c r="BI386" s="11">
        <f t="shared" si="349"/>
        <v>637.08706790665019</v>
      </c>
      <c r="BJ386" s="236">
        <f t="shared" si="292"/>
        <v>1.4156229400131839</v>
      </c>
      <c r="BK386" s="236">
        <f t="shared" si="293"/>
        <v>1.4720126337954023</v>
      </c>
      <c r="BL386" s="220">
        <f>$BL$9*$BL$407</f>
        <v>705540</v>
      </c>
      <c r="BM386" s="221"/>
      <c r="BN386" s="221"/>
      <c r="BO386" s="221">
        <f t="shared" si="294"/>
        <v>705540</v>
      </c>
      <c r="BP386" s="221">
        <f t="shared" si="350"/>
        <v>701582.729070534</v>
      </c>
      <c r="BQ386" s="232">
        <f t="shared" si="295"/>
        <v>3957.2709294660017</v>
      </c>
    </row>
    <row r="387" spans="1:69" s="14" customFormat="1">
      <c r="A387" s="3">
        <v>11</v>
      </c>
      <c r="B387" s="12" t="s">
        <v>10</v>
      </c>
      <c r="C387" s="12"/>
      <c r="D387" s="3"/>
      <c r="E387" s="12"/>
      <c r="F387" s="12">
        <f>SUM(F376:F386)</f>
        <v>11</v>
      </c>
      <c r="G387" s="12">
        <f t="shared" ref="G387:BC387" si="351">SUM(G376:G386)</f>
        <v>0</v>
      </c>
      <c r="H387" s="12">
        <f t="shared" si="351"/>
        <v>0</v>
      </c>
      <c r="I387" s="12">
        <f t="shared" si="351"/>
        <v>5.5</v>
      </c>
      <c r="J387" s="12">
        <f t="shared" si="351"/>
        <v>0</v>
      </c>
      <c r="K387" s="12">
        <f t="shared" si="351"/>
        <v>0</v>
      </c>
      <c r="L387" s="12">
        <f t="shared" si="351"/>
        <v>0</v>
      </c>
      <c r="M387" s="12">
        <f t="shared" si="351"/>
        <v>0</v>
      </c>
      <c r="N387" s="12">
        <f t="shared" si="351"/>
        <v>0</v>
      </c>
      <c r="O387" s="12">
        <f t="shared" si="351"/>
        <v>0</v>
      </c>
      <c r="P387" s="12">
        <f t="shared" si="351"/>
        <v>0</v>
      </c>
      <c r="Q387" s="12">
        <f t="shared" si="351"/>
        <v>0</v>
      </c>
      <c r="R387" s="12">
        <f t="shared" si="351"/>
        <v>11</v>
      </c>
      <c r="S387" s="12">
        <f t="shared" si="351"/>
        <v>0</v>
      </c>
      <c r="T387" s="12">
        <f t="shared" si="351"/>
        <v>0</v>
      </c>
      <c r="U387" s="12">
        <f t="shared" si="351"/>
        <v>5.5</v>
      </c>
      <c r="V387" s="12">
        <f t="shared" si="351"/>
        <v>16.5</v>
      </c>
      <c r="W387" s="12">
        <f t="shared" si="351"/>
        <v>11</v>
      </c>
      <c r="X387" s="12">
        <f t="shared" si="351"/>
        <v>0</v>
      </c>
      <c r="Y387" s="12">
        <f t="shared" si="351"/>
        <v>0</v>
      </c>
      <c r="Z387" s="12">
        <f t="shared" si="351"/>
        <v>2.75</v>
      </c>
      <c r="AA387" s="12">
        <f t="shared" si="351"/>
        <v>5.5</v>
      </c>
      <c r="AB387" s="12">
        <f t="shared" si="351"/>
        <v>0</v>
      </c>
      <c r="AC387" s="49">
        <f t="shared" si="290"/>
        <v>0</v>
      </c>
      <c r="AD387" s="12">
        <f t="shared" si="351"/>
        <v>9.5</v>
      </c>
      <c r="AE387" s="12">
        <f t="shared" si="351"/>
        <v>0</v>
      </c>
      <c r="AF387" s="12">
        <f t="shared" si="351"/>
        <v>0</v>
      </c>
      <c r="AG387" s="12">
        <f t="shared" si="351"/>
        <v>7.25</v>
      </c>
      <c r="AH387" s="204">
        <f t="shared" si="291"/>
        <v>1.5</v>
      </c>
      <c r="AI387" s="12">
        <f t="shared" si="351"/>
        <v>10</v>
      </c>
      <c r="AJ387" s="12">
        <f t="shared" si="351"/>
        <v>0</v>
      </c>
      <c r="AK387" s="12">
        <f t="shared" si="351"/>
        <v>0</v>
      </c>
      <c r="AL387" s="12">
        <f t="shared" si="351"/>
        <v>7</v>
      </c>
      <c r="AM387" s="12">
        <f t="shared" si="351"/>
        <v>0</v>
      </c>
      <c r="AN387" s="12">
        <f t="shared" si="351"/>
        <v>0</v>
      </c>
      <c r="AO387" s="12">
        <f t="shared" si="351"/>
        <v>0</v>
      </c>
      <c r="AP387" s="12">
        <f t="shared" si="351"/>
        <v>5157.8</v>
      </c>
      <c r="AQ387" s="12">
        <f t="shared" si="351"/>
        <v>2775.8</v>
      </c>
      <c r="AR387" s="12">
        <f t="shared" si="351"/>
        <v>726</v>
      </c>
      <c r="AS387" s="12">
        <f t="shared" si="351"/>
        <v>1057.4000000000001</v>
      </c>
      <c r="AT387" s="12">
        <f t="shared" si="351"/>
        <v>534.4</v>
      </c>
      <c r="AU387" s="12">
        <f t="shared" si="351"/>
        <v>35.4</v>
      </c>
      <c r="AV387" s="12">
        <f t="shared" si="351"/>
        <v>346</v>
      </c>
      <c r="AW387" s="12">
        <f t="shared" si="351"/>
        <v>18</v>
      </c>
      <c r="AX387" s="12">
        <f t="shared" si="351"/>
        <v>135</v>
      </c>
      <c r="AY387" s="12">
        <f t="shared" si="351"/>
        <v>0</v>
      </c>
      <c r="AZ387" s="12">
        <f t="shared" si="351"/>
        <v>64.2</v>
      </c>
      <c r="BA387" s="12">
        <f t="shared" si="351"/>
        <v>54.7</v>
      </c>
      <c r="BB387" s="12">
        <f t="shared" si="351"/>
        <v>0</v>
      </c>
      <c r="BC387" s="12">
        <f t="shared" si="351"/>
        <v>9.5</v>
      </c>
      <c r="BD387" s="42"/>
      <c r="BF387" s="13">
        <f>SUM(BF376:BF386)</f>
        <v>5157.8</v>
      </c>
      <c r="BG387" s="13">
        <f>SUM(BG376:BG386)</f>
        <v>4559.2000000000007</v>
      </c>
      <c r="BH387" s="13">
        <f>'[1]Хотынецкая ЦРБ'!$K$90</f>
        <v>7301.5</v>
      </c>
      <c r="BI387" s="13">
        <f>'[1]Хотынецкая ЦРБ'!$K$11</f>
        <v>6711.2</v>
      </c>
      <c r="BJ387" s="236">
        <f t="shared" si="292"/>
        <v>1.4156229400131839</v>
      </c>
      <c r="BK387" s="236">
        <f t="shared" si="293"/>
        <v>1.4720126337954025</v>
      </c>
      <c r="BL387" s="28">
        <f t="shared" ref="BL387:BQ387" si="352">SUM(BL376:BL386)</f>
        <v>7408170</v>
      </c>
      <c r="BM387" s="28">
        <f t="shared" si="352"/>
        <v>0</v>
      </c>
      <c r="BN387" s="28">
        <f t="shared" si="352"/>
        <v>0</v>
      </c>
      <c r="BO387" s="28">
        <f t="shared" si="352"/>
        <v>7408170</v>
      </c>
      <c r="BP387" s="28">
        <f t="shared" si="352"/>
        <v>7301499.9999999991</v>
      </c>
      <c r="BQ387" s="233">
        <f t="shared" si="352"/>
        <v>106670.00000000017</v>
      </c>
    </row>
    <row r="388" spans="1:69" ht="15.6" customHeight="1">
      <c r="A388" s="717" t="s">
        <v>340</v>
      </c>
      <c r="B388" s="113" t="s">
        <v>341</v>
      </c>
      <c r="C388" s="77" t="s">
        <v>431</v>
      </c>
      <c r="D388" s="208">
        <v>176</v>
      </c>
      <c r="E388" s="113" t="s">
        <v>15</v>
      </c>
      <c r="F388" s="124">
        <v>1</v>
      </c>
      <c r="G388" s="124"/>
      <c r="H388" s="124"/>
      <c r="I388" s="156">
        <v>0.5</v>
      </c>
      <c r="J388" s="123"/>
      <c r="K388" s="123"/>
      <c r="L388" s="123"/>
      <c r="M388" s="123"/>
      <c r="N388" s="123"/>
      <c r="O388" s="123"/>
      <c r="P388" s="123"/>
      <c r="Q388" s="123"/>
      <c r="R388" s="198">
        <f t="shared" si="334"/>
        <v>1</v>
      </c>
      <c r="S388" s="198">
        <f t="shared" si="335"/>
        <v>0</v>
      </c>
      <c r="T388" s="198">
        <f t="shared" si="336"/>
        <v>0</v>
      </c>
      <c r="U388" s="198">
        <f t="shared" si="337"/>
        <v>0.5</v>
      </c>
      <c r="V388" s="198">
        <f t="shared" si="338"/>
        <v>1.5</v>
      </c>
      <c r="W388" s="49">
        <v>1</v>
      </c>
      <c r="X388" s="49"/>
      <c r="Y388" s="49"/>
      <c r="Z388" s="49">
        <v>0.5</v>
      </c>
      <c r="AA388" s="49"/>
      <c r="AB388" s="49"/>
      <c r="AC388" s="49">
        <f t="shared" si="290"/>
        <v>0</v>
      </c>
      <c r="AD388" s="51">
        <v>1</v>
      </c>
      <c r="AE388" s="50"/>
      <c r="AF388" s="50"/>
      <c r="AG388" s="50">
        <v>0.5</v>
      </c>
      <c r="AH388" s="218">
        <f t="shared" si="291"/>
        <v>0</v>
      </c>
      <c r="AI388" s="115">
        <v>1</v>
      </c>
      <c r="AJ388" s="115"/>
      <c r="AK388" s="115"/>
      <c r="AL388" s="115">
        <v>1</v>
      </c>
      <c r="AM388" s="50" t="s">
        <v>429</v>
      </c>
      <c r="AN388" s="50"/>
      <c r="AO388" s="50"/>
      <c r="AP388" s="49">
        <f>AQ388+AR388+AS388+AT388+AY388+AZ388</f>
        <v>593.31999999999994</v>
      </c>
      <c r="AQ388" s="49">
        <v>318.3</v>
      </c>
      <c r="AR388" s="49">
        <v>91.7</v>
      </c>
      <c r="AS388" s="49">
        <f>(AQ388+AR388)*30.2/100</f>
        <v>123.82</v>
      </c>
      <c r="AT388" s="49">
        <f>AU388+AV388+AW388+AX388</f>
        <v>46.8</v>
      </c>
      <c r="AU388" s="49">
        <v>2.9</v>
      </c>
      <c r="AV388" s="49">
        <v>40.299999999999997</v>
      </c>
      <c r="AW388" s="49"/>
      <c r="AX388" s="49">
        <v>3.6</v>
      </c>
      <c r="AY388" s="49">
        <v>0</v>
      </c>
      <c r="AZ388" s="49">
        <f>BA388+BC388</f>
        <v>12.7</v>
      </c>
      <c r="BA388" s="49">
        <v>8.1</v>
      </c>
      <c r="BB388" s="49"/>
      <c r="BC388" s="49">
        <v>4.5999999999999996</v>
      </c>
      <c r="BD388" s="41"/>
      <c r="BF388" s="11">
        <f t="shared" ref="BF388:BF399" si="353">AP388</f>
        <v>593.31999999999994</v>
      </c>
      <c r="BG388" s="11">
        <f t="shared" ref="BG388:BG399" si="354">AQ388+AR388+AS388</f>
        <v>533.81999999999994</v>
      </c>
      <c r="BH388" s="11">
        <f t="shared" ref="BH388:BH399" si="355">$BH$400*(BF388/$BF$400)</f>
        <v>764.82864130797714</v>
      </c>
      <c r="BI388" s="11">
        <f t="shared" ref="BI388:BI399" si="356">$BI$400*(BG388/$BG$400)</f>
        <v>668.01905526920598</v>
      </c>
      <c r="BJ388" s="236">
        <f t="shared" si="292"/>
        <v>1.2890660036876849</v>
      </c>
      <c r="BK388" s="236">
        <f t="shared" si="293"/>
        <v>1.251393831758282</v>
      </c>
      <c r="BL388" s="220">
        <f>$BL$9*$BL$407</f>
        <v>705540</v>
      </c>
      <c r="BM388" s="221"/>
      <c r="BN388" s="221"/>
      <c r="BO388" s="221">
        <f t="shared" si="294"/>
        <v>705540</v>
      </c>
      <c r="BP388" s="221">
        <f t="shared" ref="BP388:BP399" si="357">BH388*1000</f>
        <v>764828.64130797714</v>
      </c>
      <c r="BQ388" s="232">
        <f t="shared" si="295"/>
        <v>-59288.641307977145</v>
      </c>
    </row>
    <row r="389" spans="1:69" ht="62.4">
      <c r="A389" s="718"/>
      <c r="B389" s="113" t="s">
        <v>17</v>
      </c>
      <c r="C389" s="77" t="s">
        <v>432</v>
      </c>
      <c r="D389" s="208">
        <v>237</v>
      </c>
      <c r="E389" s="113" t="s">
        <v>15</v>
      </c>
      <c r="F389" s="124">
        <v>1</v>
      </c>
      <c r="G389" s="124"/>
      <c r="H389" s="124"/>
      <c r="I389" s="156">
        <v>0.5</v>
      </c>
      <c r="J389" s="123"/>
      <c r="K389" s="123"/>
      <c r="L389" s="123"/>
      <c r="M389" s="123"/>
      <c r="N389" s="123"/>
      <c r="O389" s="123"/>
      <c r="P389" s="123"/>
      <c r="Q389" s="123"/>
      <c r="R389" s="198">
        <f t="shared" si="334"/>
        <v>1</v>
      </c>
      <c r="S389" s="198">
        <f t="shared" si="335"/>
        <v>0</v>
      </c>
      <c r="T389" s="198">
        <f t="shared" si="336"/>
        <v>0</v>
      </c>
      <c r="U389" s="198">
        <f t="shared" si="337"/>
        <v>0.5</v>
      </c>
      <c r="V389" s="198">
        <f t="shared" si="338"/>
        <v>1.5</v>
      </c>
      <c r="W389" s="50">
        <v>1</v>
      </c>
      <c r="X389" s="50"/>
      <c r="Y389" s="50"/>
      <c r="Z389" s="50">
        <v>0.5</v>
      </c>
      <c r="AA389" s="50"/>
      <c r="AB389" s="50"/>
      <c r="AC389" s="49">
        <f t="shared" si="290"/>
        <v>0</v>
      </c>
      <c r="AD389" s="51">
        <v>1</v>
      </c>
      <c r="AE389" s="50"/>
      <c r="AF389" s="50"/>
      <c r="AG389" s="50">
        <v>0.5</v>
      </c>
      <c r="AH389" s="218">
        <f t="shared" si="291"/>
        <v>0</v>
      </c>
      <c r="AI389" s="115">
        <v>1</v>
      </c>
      <c r="AJ389" s="115"/>
      <c r="AK389" s="115"/>
      <c r="AL389" s="115"/>
      <c r="AM389" s="50" t="s">
        <v>429</v>
      </c>
      <c r="AN389" s="50"/>
      <c r="AO389" s="50"/>
      <c r="AP389" s="49">
        <f t="shared" ref="AP389:AP399" si="358">AQ389+AR389+AS389+AT389+AY389+AZ389</f>
        <v>605.71999999999991</v>
      </c>
      <c r="AQ389" s="50">
        <v>318.3</v>
      </c>
      <c r="AR389" s="50">
        <v>91.7</v>
      </c>
      <c r="AS389" s="49">
        <f t="shared" ref="AS389:AS399" si="359">(AQ389+AR389)*30.2/100</f>
        <v>123.82</v>
      </c>
      <c r="AT389" s="49">
        <f t="shared" ref="AT389:AT399" si="360">AU389+AV389+AW389+AX389</f>
        <v>58.499999999999993</v>
      </c>
      <c r="AU389" s="50">
        <v>2.9</v>
      </c>
      <c r="AV389" s="50">
        <v>53.8</v>
      </c>
      <c r="AW389" s="50"/>
      <c r="AX389" s="50">
        <v>1.8</v>
      </c>
      <c r="AY389" s="50">
        <v>0</v>
      </c>
      <c r="AZ389" s="49">
        <f t="shared" ref="AZ389:AZ399" si="361">BA389+BC389</f>
        <v>13.4</v>
      </c>
      <c r="BA389" s="50">
        <v>7.9</v>
      </c>
      <c r="BB389" s="50"/>
      <c r="BC389" s="50">
        <v>5.5</v>
      </c>
      <c r="BD389" s="41"/>
      <c r="BF389" s="11">
        <f t="shared" si="353"/>
        <v>605.71999999999991</v>
      </c>
      <c r="BG389" s="11">
        <f t="shared" si="354"/>
        <v>533.81999999999994</v>
      </c>
      <c r="BH389" s="11">
        <f t="shared" si="355"/>
        <v>780.81305975370447</v>
      </c>
      <c r="BI389" s="11">
        <f t="shared" si="356"/>
        <v>668.01905526920598</v>
      </c>
      <c r="BJ389" s="236">
        <f t="shared" si="292"/>
        <v>1.2890660036876851</v>
      </c>
      <c r="BK389" s="236">
        <f t="shared" si="293"/>
        <v>1.251393831758282</v>
      </c>
      <c r="BL389" s="220">
        <f>$BL$9*$BL$407</f>
        <v>705540</v>
      </c>
      <c r="BM389" s="221"/>
      <c r="BN389" s="221"/>
      <c r="BO389" s="221">
        <f t="shared" si="294"/>
        <v>705540</v>
      </c>
      <c r="BP389" s="221">
        <f t="shared" si="357"/>
        <v>780813.05975370447</v>
      </c>
      <c r="BQ389" s="232">
        <f t="shared" si="295"/>
        <v>-75273.059753704467</v>
      </c>
    </row>
    <row r="390" spans="1:69">
      <c r="A390" s="718"/>
      <c r="B390" s="113" t="s">
        <v>342</v>
      </c>
      <c r="C390" s="77" t="s">
        <v>433</v>
      </c>
      <c r="D390" s="208">
        <v>116</v>
      </c>
      <c r="E390" s="113" t="s">
        <v>15</v>
      </c>
      <c r="F390" s="124">
        <v>1</v>
      </c>
      <c r="G390" s="124"/>
      <c r="H390" s="124"/>
      <c r="I390" s="156">
        <v>0.5</v>
      </c>
      <c r="J390" s="123"/>
      <c r="K390" s="123"/>
      <c r="L390" s="123"/>
      <c r="M390" s="123"/>
      <c r="N390" s="123"/>
      <c r="O390" s="123"/>
      <c r="P390" s="123"/>
      <c r="Q390" s="123"/>
      <c r="R390" s="198">
        <f t="shared" si="334"/>
        <v>1</v>
      </c>
      <c r="S390" s="198">
        <f t="shared" si="335"/>
        <v>0</v>
      </c>
      <c r="T390" s="198">
        <f t="shared" si="336"/>
        <v>0</v>
      </c>
      <c r="U390" s="198">
        <f t="shared" si="337"/>
        <v>0.5</v>
      </c>
      <c r="V390" s="198">
        <f t="shared" si="338"/>
        <v>1.5</v>
      </c>
      <c r="W390" s="50">
        <v>1</v>
      </c>
      <c r="X390" s="50"/>
      <c r="Y390" s="50"/>
      <c r="Z390" s="50">
        <v>0.5</v>
      </c>
      <c r="AA390" s="50"/>
      <c r="AB390" s="50"/>
      <c r="AC390" s="49">
        <f t="shared" si="290"/>
        <v>0</v>
      </c>
      <c r="AD390" s="51">
        <v>0.5</v>
      </c>
      <c r="AE390" s="50"/>
      <c r="AF390" s="50"/>
      <c r="AG390" s="50">
        <v>0.5</v>
      </c>
      <c r="AH390" s="204">
        <f t="shared" si="291"/>
        <v>0.5</v>
      </c>
      <c r="AI390" s="115"/>
      <c r="AJ390" s="115"/>
      <c r="AK390" s="115"/>
      <c r="AL390" s="115">
        <v>1</v>
      </c>
      <c r="AM390" s="50" t="s">
        <v>430</v>
      </c>
      <c r="AN390" s="50"/>
      <c r="AO390" s="50"/>
      <c r="AP390" s="49">
        <f t="shared" si="358"/>
        <v>300.29320000000001</v>
      </c>
      <c r="AQ390" s="50">
        <v>114.9</v>
      </c>
      <c r="AR390" s="50">
        <v>91.7</v>
      </c>
      <c r="AS390" s="49">
        <f t="shared" si="359"/>
        <v>62.393200000000007</v>
      </c>
      <c r="AT390" s="49">
        <f t="shared" si="360"/>
        <v>18.2</v>
      </c>
      <c r="AU390" s="50">
        <v>0</v>
      </c>
      <c r="AV390" s="50">
        <v>15.6</v>
      </c>
      <c r="AW390" s="50"/>
      <c r="AX390" s="50">
        <v>2.6</v>
      </c>
      <c r="AY390" s="50">
        <v>0</v>
      </c>
      <c r="AZ390" s="49">
        <f t="shared" si="361"/>
        <v>13.1</v>
      </c>
      <c r="BA390" s="50">
        <v>7.8</v>
      </c>
      <c r="BB390" s="50"/>
      <c r="BC390" s="50">
        <v>5.3</v>
      </c>
      <c r="BD390" s="41"/>
      <c r="BF390" s="11">
        <f t="shared" si="353"/>
        <v>300.29320000000001</v>
      </c>
      <c r="BG390" s="11">
        <f t="shared" si="354"/>
        <v>268.9932</v>
      </c>
      <c r="BH390" s="11">
        <f t="shared" si="355"/>
        <v>387.09775525858674</v>
      </c>
      <c r="BI390" s="11">
        <f t="shared" si="356"/>
        <v>336.61643126492186</v>
      </c>
      <c r="BJ390" s="236">
        <f t="shared" si="292"/>
        <v>1.2890660036876851</v>
      </c>
      <c r="BK390" s="236">
        <f t="shared" si="293"/>
        <v>1.2513938317582818</v>
      </c>
      <c r="BL390" s="225">
        <f>$BL$9*$BL$406</f>
        <v>587950</v>
      </c>
      <c r="BM390" s="221"/>
      <c r="BN390" s="221"/>
      <c r="BO390" s="221">
        <f t="shared" si="294"/>
        <v>587950</v>
      </c>
      <c r="BP390" s="221">
        <f t="shared" si="357"/>
        <v>387097.75525858672</v>
      </c>
      <c r="BQ390" s="232">
        <f t="shared" si="295"/>
        <v>200852.24474141328</v>
      </c>
    </row>
    <row r="391" spans="1:69" ht="46.8">
      <c r="A391" s="718"/>
      <c r="B391" s="113" t="s">
        <v>343</v>
      </c>
      <c r="C391" s="77" t="s">
        <v>434</v>
      </c>
      <c r="D391" s="119">
        <v>437</v>
      </c>
      <c r="E391" s="113" t="s">
        <v>15</v>
      </c>
      <c r="F391" s="124">
        <v>1</v>
      </c>
      <c r="G391" s="124"/>
      <c r="H391" s="124"/>
      <c r="I391" s="156">
        <v>0.5</v>
      </c>
      <c r="J391" s="123"/>
      <c r="K391" s="123"/>
      <c r="L391" s="123"/>
      <c r="M391" s="123"/>
      <c r="N391" s="123"/>
      <c r="O391" s="123"/>
      <c r="P391" s="123"/>
      <c r="Q391" s="123"/>
      <c r="R391" s="198">
        <f t="shared" si="334"/>
        <v>1</v>
      </c>
      <c r="S391" s="198">
        <f t="shared" si="335"/>
        <v>0</v>
      </c>
      <c r="T391" s="198">
        <f t="shared" si="336"/>
        <v>0</v>
      </c>
      <c r="U391" s="198">
        <f t="shared" si="337"/>
        <v>0.5</v>
      </c>
      <c r="V391" s="198">
        <f t="shared" si="338"/>
        <v>1.5</v>
      </c>
      <c r="W391" s="50">
        <v>1</v>
      </c>
      <c r="X391" s="50"/>
      <c r="Y391" s="50"/>
      <c r="Z391" s="50">
        <v>0.5</v>
      </c>
      <c r="AA391" s="50"/>
      <c r="AB391" s="50"/>
      <c r="AC391" s="49">
        <f t="shared" si="290"/>
        <v>0</v>
      </c>
      <c r="AD391" s="51">
        <v>1</v>
      </c>
      <c r="AE391" s="50"/>
      <c r="AF391" s="50"/>
      <c r="AG391" s="50">
        <v>0.5</v>
      </c>
      <c r="AH391" s="218">
        <f t="shared" si="291"/>
        <v>0</v>
      </c>
      <c r="AI391" s="115">
        <v>1</v>
      </c>
      <c r="AJ391" s="115"/>
      <c r="AK391" s="115"/>
      <c r="AL391" s="115">
        <v>1</v>
      </c>
      <c r="AM391" s="50" t="s">
        <v>429</v>
      </c>
      <c r="AN391" s="50"/>
      <c r="AO391" s="50"/>
      <c r="AP391" s="49">
        <f t="shared" si="358"/>
        <v>597.6321999999999</v>
      </c>
      <c r="AQ391" s="50">
        <v>309.39999999999998</v>
      </c>
      <c r="AR391" s="50">
        <v>91.7</v>
      </c>
      <c r="AS391" s="49">
        <f t="shared" si="359"/>
        <v>121.1322</v>
      </c>
      <c r="AT391" s="49">
        <f t="shared" si="360"/>
        <v>61.9</v>
      </c>
      <c r="AU391" s="50">
        <v>2.9</v>
      </c>
      <c r="AV391" s="50">
        <v>56.2</v>
      </c>
      <c r="AW391" s="50"/>
      <c r="AX391" s="50">
        <v>2.8</v>
      </c>
      <c r="AY391" s="50">
        <v>0</v>
      </c>
      <c r="AZ391" s="49">
        <f t="shared" si="361"/>
        <v>13.5</v>
      </c>
      <c r="BA391" s="50">
        <v>7.1</v>
      </c>
      <c r="BB391" s="50"/>
      <c r="BC391" s="50">
        <v>6.4</v>
      </c>
      <c r="BD391" s="41"/>
      <c r="BF391" s="11">
        <f t="shared" si="353"/>
        <v>597.6321999999999</v>
      </c>
      <c r="BG391" s="11">
        <f t="shared" si="354"/>
        <v>522.23219999999992</v>
      </c>
      <c r="BH391" s="11">
        <f t="shared" si="355"/>
        <v>770.38735172907911</v>
      </c>
      <c r="BI391" s="11">
        <f t="shared" si="356"/>
        <v>653.51815382555731</v>
      </c>
      <c r="BJ391" s="236">
        <f t="shared" si="292"/>
        <v>1.2890660036876849</v>
      </c>
      <c r="BK391" s="236">
        <f t="shared" si="293"/>
        <v>1.2513938317582818</v>
      </c>
      <c r="BL391" s="220">
        <f>$BL$9*$BL$407</f>
        <v>705540</v>
      </c>
      <c r="BM391" s="221"/>
      <c r="BN391" s="221"/>
      <c r="BO391" s="221">
        <f t="shared" si="294"/>
        <v>705540</v>
      </c>
      <c r="BP391" s="221">
        <f t="shared" si="357"/>
        <v>770387.35172907915</v>
      </c>
      <c r="BQ391" s="232">
        <f t="shared" si="295"/>
        <v>-64847.35172907915</v>
      </c>
    </row>
    <row r="392" spans="1:69">
      <c r="A392" s="718"/>
      <c r="B392" s="113" t="s">
        <v>344</v>
      </c>
      <c r="C392" s="77" t="s">
        <v>435</v>
      </c>
      <c r="D392" s="121">
        <v>21</v>
      </c>
      <c r="E392" s="113" t="s">
        <v>15</v>
      </c>
      <c r="F392" s="124"/>
      <c r="G392" s="124"/>
      <c r="H392" s="124"/>
      <c r="I392" s="156"/>
      <c r="J392" s="123"/>
      <c r="K392" s="123"/>
      <c r="L392" s="123"/>
      <c r="M392" s="123"/>
      <c r="N392" s="123"/>
      <c r="O392" s="123"/>
      <c r="P392" s="123"/>
      <c r="Q392" s="123"/>
      <c r="R392" s="198">
        <f t="shared" si="334"/>
        <v>0</v>
      </c>
      <c r="S392" s="198">
        <f t="shared" si="335"/>
        <v>0</v>
      </c>
      <c r="T392" s="198">
        <f t="shared" si="336"/>
        <v>0</v>
      </c>
      <c r="U392" s="198">
        <f t="shared" si="337"/>
        <v>0</v>
      </c>
      <c r="V392" s="198">
        <f t="shared" si="338"/>
        <v>0</v>
      </c>
      <c r="W392" s="50">
        <v>0.5</v>
      </c>
      <c r="X392" s="50"/>
      <c r="Y392" s="50"/>
      <c r="Z392" s="50">
        <v>0.5</v>
      </c>
      <c r="AA392" s="50"/>
      <c r="AB392" s="50"/>
      <c r="AC392" s="204">
        <f t="shared" si="290"/>
        <v>-0.5</v>
      </c>
      <c r="AD392" s="120">
        <v>0.25</v>
      </c>
      <c r="AE392" s="50"/>
      <c r="AF392" s="50"/>
      <c r="AG392" s="50">
        <v>0.5</v>
      </c>
      <c r="AH392" s="204">
        <f t="shared" si="291"/>
        <v>-0.25</v>
      </c>
      <c r="AI392" s="115"/>
      <c r="AJ392" s="115"/>
      <c r="AK392" s="115"/>
      <c r="AL392" s="115"/>
      <c r="AM392" s="50" t="s">
        <v>430</v>
      </c>
      <c r="AN392" s="50"/>
      <c r="AO392" s="50"/>
      <c r="AP392" s="49">
        <f t="shared" si="358"/>
        <v>318.78680000000003</v>
      </c>
      <c r="AQ392" s="50">
        <v>141.69999999999999</v>
      </c>
      <c r="AR392" s="50">
        <v>91.7</v>
      </c>
      <c r="AS392" s="49">
        <f t="shared" si="359"/>
        <v>70.486799999999988</v>
      </c>
      <c r="AT392" s="49">
        <f t="shared" si="360"/>
        <v>4.8</v>
      </c>
      <c r="AU392" s="50">
        <v>0</v>
      </c>
      <c r="AV392" s="50">
        <v>2.2999999999999998</v>
      </c>
      <c r="AW392" s="50"/>
      <c r="AX392" s="50">
        <v>2.5</v>
      </c>
      <c r="AY392" s="50">
        <v>0</v>
      </c>
      <c r="AZ392" s="49">
        <f t="shared" si="361"/>
        <v>10.1</v>
      </c>
      <c r="BA392" s="50">
        <v>5.5</v>
      </c>
      <c r="BB392" s="50"/>
      <c r="BC392" s="50">
        <v>4.5999999999999996</v>
      </c>
      <c r="BD392" s="41"/>
      <c r="BF392" s="11">
        <f t="shared" si="353"/>
        <v>318.78680000000003</v>
      </c>
      <c r="BG392" s="11">
        <f t="shared" si="354"/>
        <v>303.88679999999999</v>
      </c>
      <c r="BH392" s="11">
        <f t="shared" si="355"/>
        <v>410.93722630438532</v>
      </c>
      <c r="BI392" s="11">
        <f t="shared" si="356"/>
        <v>380.28206707276263</v>
      </c>
      <c r="BJ392" s="236">
        <f t="shared" si="292"/>
        <v>1.2890660036876849</v>
      </c>
      <c r="BK392" s="236">
        <f t="shared" si="293"/>
        <v>1.2513938317582818</v>
      </c>
      <c r="BL392" s="226">
        <f>$BL$9*$BL$404</f>
        <v>470360</v>
      </c>
      <c r="BM392" s="221"/>
      <c r="BN392" s="221"/>
      <c r="BO392" s="221">
        <f t="shared" si="294"/>
        <v>470360</v>
      </c>
      <c r="BP392" s="221">
        <f t="shared" si="357"/>
        <v>410937.22630438535</v>
      </c>
      <c r="BQ392" s="232">
        <f t="shared" si="295"/>
        <v>59422.773695614655</v>
      </c>
    </row>
    <row r="393" spans="1:69" ht="46.8">
      <c r="A393" s="718"/>
      <c r="B393" s="113" t="s">
        <v>345</v>
      </c>
      <c r="C393" s="77" t="s">
        <v>436</v>
      </c>
      <c r="D393" s="208">
        <v>205</v>
      </c>
      <c r="E393" s="113" t="s">
        <v>15</v>
      </c>
      <c r="F393" s="124">
        <v>1</v>
      </c>
      <c r="G393" s="124"/>
      <c r="H393" s="124"/>
      <c r="I393" s="156">
        <v>0.5</v>
      </c>
      <c r="J393" s="123"/>
      <c r="K393" s="123"/>
      <c r="L393" s="123"/>
      <c r="M393" s="123"/>
      <c r="N393" s="123"/>
      <c r="O393" s="123"/>
      <c r="P393" s="123"/>
      <c r="Q393" s="123"/>
      <c r="R393" s="198">
        <f t="shared" si="334"/>
        <v>1</v>
      </c>
      <c r="S393" s="198">
        <f t="shared" si="335"/>
        <v>0</v>
      </c>
      <c r="T393" s="198">
        <f t="shared" si="336"/>
        <v>0</v>
      </c>
      <c r="U393" s="198">
        <f t="shared" si="337"/>
        <v>0.5</v>
      </c>
      <c r="V393" s="198">
        <f t="shared" si="338"/>
        <v>1.5</v>
      </c>
      <c r="W393" s="50">
        <v>1</v>
      </c>
      <c r="X393" s="50"/>
      <c r="Y393" s="50"/>
      <c r="Z393" s="50">
        <v>0.5</v>
      </c>
      <c r="AA393" s="50"/>
      <c r="AB393" s="50"/>
      <c r="AC393" s="49">
        <f t="shared" ref="AC393:AC401" si="362">R393+S393+T393-W393-X393</f>
        <v>0</v>
      </c>
      <c r="AD393" s="51">
        <v>1</v>
      </c>
      <c r="AE393" s="50"/>
      <c r="AF393" s="50"/>
      <c r="AG393" s="50">
        <v>0.5</v>
      </c>
      <c r="AH393" s="218">
        <f t="shared" ref="AH393:AH401" si="363">R393+S393+T393-AD393-AE393</f>
        <v>0</v>
      </c>
      <c r="AI393" s="115">
        <v>1</v>
      </c>
      <c r="AJ393" s="115"/>
      <c r="AK393" s="115"/>
      <c r="AL393" s="115">
        <v>1</v>
      </c>
      <c r="AM393" s="50" t="s">
        <v>429</v>
      </c>
      <c r="AN393" s="50"/>
      <c r="AO393" s="50"/>
      <c r="AP393" s="49">
        <f t="shared" si="358"/>
        <v>569.05579999999998</v>
      </c>
      <c r="AQ393" s="50">
        <v>301.2</v>
      </c>
      <c r="AR393" s="50">
        <v>91.7</v>
      </c>
      <c r="AS393" s="49">
        <f t="shared" si="359"/>
        <v>118.6558</v>
      </c>
      <c r="AT393" s="49">
        <f t="shared" si="360"/>
        <v>42.2</v>
      </c>
      <c r="AU393" s="50">
        <v>2.9</v>
      </c>
      <c r="AV393" s="50">
        <v>35.1</v>
      </c>
      <c r="AW393" s="50"/>
      <c r="AX393" s="50">
        <v>4.2</v>
      </c>
      <c r="AY393" s="50">
        <v>0</v>
      </c>
      <c r="AZ393" s="49">
        <f t="shared" si="361"/>
        <v>15.3</v>
      </c>
      <c r="BA393" s="50">
        <v>9.1</v>
      </c>
      <c r="BB393" s="50"/>
      <c r="BC393" s="50">
        <v>6.2</v>
      </c>
      <c r="BD393" s="41"/>
      <c r="BF393" s="11">
        <f t="shared" si="353"/>
        <v>569.05579999999998</v>
      </c>
      <c r="BG393" s="11">
        <f t="shared" si="354"/>
        <v>511.55579999999998</v>
      </c>
      <c r="BH393" s="11">
        <f t="shared" si="355"/>
        <v>733.55048598129849</v>
      </c>
      <c r="BI393" s="11">
        <f t="shared" si="356"/>
        <v>640.15777272017328</v>
      </c>
      <c r="BJ393" s="236">
        <f t="shared" ref="BJ393:BJ401" si="364">BH393/BF393</f>
        <v>1.2890660036876849</v>
      </c>
      <c r="BK393" s="236">
        <f t="shared" ref="BK393:BK401" si="365">BI393/BG393</f>
        <v>1.251393831758282</v>
      </c>
      <c r="BL393" s="220">
        <f t="shared" ref="BL393:BL399" si="366">$BL$9*$BL$407</f>
        <v>705540</v>
      </c>
      <c r="BM393" s="221"/>
      <c r="BN393" s="221"/>
      <c r="BO393" s="221">
        <f t="shared" ref="BO393:BO399" si="367">BL393+BM393+BN393</f>
        <v>705540</v>
      </c>
      <c r="BP393" s="221">
        <f t="shared" si="357"/>
        <v>733550.48598129849</v>
      </c>
      <c r="BQ393" s="232">
        <f t="shared" ref="BQ393:BQ399" si="368">BO393-BP393</f>
        <v>-28010.485981298494</v>
      </c>
    </row>
    <row r="394" spans="1:69" ht="31.2">
      <c r="A394" s="718"/>
      <c r="B394" s="113" t="s">
        <v>346</v>
      </c>
      <c r="C394" s="77" t="s">
        <v>437</v>
      </c>
      <c r="D394" s="208">
        <v>154</v>
      </c>
      <c r="E394" s="113" t="s">
        <v>15</v>
      </c>
      <c r="F394" s="124">
        <v>1</v>
      </c>
      <c r="G394" s="124"/>
      <c r="H394" s="124"/>
      <c r="I394" s="156">
        <v>0.5</v>
      </c>
      <c r="J394" s="123"/>
      <c r="K394" s="123"/>
      <c r="L394" s="123"/>
      <c r="M394" s="123"/>
      <c r="N394" s="123"/>
      <c r="O394" s="123"/>
      <c r="P394" s="123"/>
      <c r="Q394" s="123"/>
      <c r="R394" s="198">
        <f t="shared" si="334"/>
        <v>1</v>
      </c>
      <c r="S394" s="198">
        <f t="shared" si="335"/>
        <v>0</v>
      </c>
      <c r="T394" s="198">
        <f t="shared" si="336"/>
        <v>0</v>
      </c>
      <c r="U394" s="198">
        <f t="shared" si="337"/>
        <v>0.5</v>
      </c>
      <c r="V394" s="198">
        <f t="shared" si="338"/>
        <v>1.5</v>
      </c>
      <c r="W394" s="50">
        <v>1</v>
      </c>
      <c r="X394" s="50"/>
      <c r="Y394" s="50"/>
      <c r="Z394" s="50">
        <v>0.5</v>
      </c>
      <c r="AA394" s="50"/>
      <c r="AB394" s="50"/>
      <c r="AC394" s="49">
        <f t="shared" si="362"/>
        <v>0</v>
      </c>
      <c r="AD394" s="51">
        <v>1</v>
      </c>
      <c r="AE394" s="50"/>
      <c r="AF394" s="50"/>
      <c r="AG394" s="50">
        <v>0.5</v>
      </c>
      <c r="AH394" s="218">
        <f t="shared" si="363"/>
        <v>0</v>
      </c>
      <c r="AI394" s="115">
        <v>1</v>
      </c>
      <c r="AJ394" s="115"/>
      <c r="AK394" s="115"/>
      <c r="AL394" s="115"/>
      <c r="AM394" s="50" t="s">
        <v>429</v>
      </c>
      <c r="AN394" s="50"/>
      <c r="AO394" s="50"/>
      <c r="AP394" s="49">
        <f t="shared" si="358"/>
        <v>478.02320000000003</v>
      </c>
      <c r="AQ394" s="50">
        <v>229.9</v>
      </c>
      <c r="AR394" s="50">
        <v>91.7</v>
      </c>
      <c r="AS394" s="49">
        <f t="shared" si="359"/>
        <v>97.123199999999997</v>
      </c>
      <c r="AT394" s="49">
        <f t="shared" si="360"/>
        <v>49.2</v>
      </c>
      <c r="AU394" s="50">
        <v>0</v>
      </c>
      <c r="AV394" s="50">
        <v>45.6</v>
      </c>
      <c r="AW394" s="50"/>
      <c r="AX394" s="50">
        <v>3.6</v>
      </c>
      <c r="AY394" s="50">
        <v>0</v>
      </c>
      <c r="AZ394" s="49">
        <f t="shared" si="361"/>
        <v>10.1</v>
      </c>
      <c r="BA394" s="50">
        <v>6.1</v>
      </c>
      <c r="BB394" s="50"/>
      <c r="BC394" s="50">
        <v>4</v>
      </c>
      <c r="BD394" s="41"/>
      <c r="BF394" s="11">
        <f t="shared" si="353"/>
        <v>478.02320000000003</v>
      </c>
      <c r="BG394" s="11">
        <f t="shared" si="354"/>
        <v>418.72320000000002</v>
      </c>
      <c r="BH394" s="11">
        <f t="shared" si="355"/>
        <v>616.20345609399897</v>
      </c>
      <c r="BI394" s="11">
        <f t="shared" si="356"/>
        <v>523.98762969408949</v>
      </c>
      <c r="BJ394" s="236">
        <f t="shared" si="364"/>
        <v>1.2890660036876849</v>
      </c>
      <c r="BK394" s="236">
        <f t="shared" si="365"/>
        <v>1.251393831758282</v>
      </c>
      <c r="BL394" s="220">
        <f t="shared" si="366"/>
        <v>705540</v>
      </c>
      <c r="BM394" s="221"/>
      <c r="BN394" s="221"/>
      <c r="BO394" s="221">
        <f t="shared" si="367"/>
        <v>705540</v>
      </c>
      <c r="BP394" s="221">
        <f t="shared" si="357"/>
        <v>616203.45609399898</v>
      </c>
      <c r="BQ394" s="232">
        <f t="shared" si="368"/>
        <v>89336.543906001025</v>
      </c>
    </row>
    <row r="395" spans="1:69">
      <c r="A395" s="718"/>
      <c r="B395" s="113" t="s">
        <v>347</v>
      </c>
      <c r="C395" s="77" t="s">
        <v>438</v>
      </c>
      <c r="D395" s="208">
        <v>114</v>
      </c>
      <c r="E395" s="113" t="s">
        <v>15</v>
      </c>
      <c r="F395" s="124">
        <v>1</v>
      </c>
      <c r="G395" s="124"/>
      <c r="H395" s="124"/>
      <c r="I395" s="156">
        <v>0.5</v>
      </c>
      <c r="J395" s="123"/>
      <c r="K395" s="123"/>
      <c r="L395" s="123"/>
      <c r="M395" s="123"/>
      <c r="N395" s="123"/>
      <c r="O395" s="123"/>
      <c r="P395" s="123"/>
      <c r="Q395" s="123"/>
      <c r="R395" s="198">
        <f t="shared" si="334"/>
        <v>1</v>
      </c>
      <c r="S395" s="198">
        <f t="shared" si="335"/>
        <v>0</v>
      </c>
      <c r="T395" s="198">
        <f t="shared" si="336"/>
        <v>0</v>
      </c>
      <c r="U395" s="198">
        <f t="shared" si="337"/>
        <v>0.5</v>
      </c>
      <c r="V395" s="198">
        <f t="shared" si="338"/>
        <v>1.5</v>
      </c>
      <c r="W395" s="50">
        <v>1</v>
      </c>
      <c r="X395" s="50"/>
      <c r="Y395" s="50"/>
      <c r="Z395" s="50">
        <v>0.5</v>
      </c>
      <c r="AA395" s="50"/>
      <c r="AB395" s="50"/>
      <c r="AC395" s="49">
        <f t="shared" si="362"/>
        <v>0</v>
      </c>
      <c r="AD395" s="51">
        <v>1</v>
      </c>
      <c r="AE395" s="50"/>
      <c r="AF395" s="50"/>
      <c r="AG395" s="50">
        <v>0.5</v>
      </c>
      <c r="AH395" s="218">
        <f t="shared" si="363"/>
        <v>0</v>
      </c>
      <c r="AI395" s="115">
        <v>1</v>
      </c>
      <c r="AJ395" s="115"/>
      <c r="AK395" s="115"/>
      <c r="AL395" s="115"/>
      <c r="AM395" s="50" t="s">
        <v>429</v>
      </c>
      <c r="AN395" s="50"/>
      <c r="AO395" s="50"/>
      <c r="AP395" s="49">
        <f t="shared" si="358"/>
        <v>567.11999999999989</v>
      </c>
      <c r="AQ395" s="50">
        <v>318.3</v>
      </c>
      <c r="AR395" s="50">
        <v>91.7</v>
      </c>
      <c r="AS395" s="49">
        <f t="shared" si="359"/>
        <v>123.82</v>
      </c>
      <c r="AT395" s="49">
        <f t="shared" si="360"/>
        <v>19.3</v>
      </c>
      <c r="AU395" s="50">
        <v>0</v>
      </c>
      <c r="AV395" s="50">
        <v>16.100000000000001</v>
      </c>
      <c r="AW395" s="50"/>
      <c r="AX395" s="50">
        <v>3.2</v>
      </c>
      <c r="AY395" s="50">
        <v>0</v>
      </c>
      <c r="AZ395" s="49">
        <f t="shared" si="361"/>
        <v>14</v>
      </c>
      <c r="BA395" s="50">
        <v>8</v>
      </c>
      <c r="BB395" s="50"/>
      <c r="BC395" s="50">
        <v>6</v>
      </c>
      <c r="BD395" s="41"/>
      <c r="BF395" s="11">
        <f t="shared" si="353"/>
        <v>567.11999999999989</v>
      </c>
      <c r="BG395" s="11">
        <f t="shared" si="354"/>
        <v>533.81999999999994</v>
      </c>
      <c r="BH395" s="11">
        <f t="shared" si="355"/>
        <v>731.05511201135971</v>
      </c>
      <c r="BI395" s="11">
        <f t="shared" si="356"/>
        <v>668.01905526920598</v>
      </c>
      <c r="BJ395" s="236">
        <f t="shared" si="364"/>
        <v>1.2890660036876849</v>
      </c>
      <c r="BK395" s="236">
        <f t="shared" si="365"/>
        <v>1.251393831758282</v>
      </c>
      <c r="BL395" s="220">
        <f t="shared" si="366"/>
        <v>705540</v>
      </c>
      <c r="BM395" s="221"/>
      <c r="BN395" s="221"/>
      <c r="BO395" s="221">
        <f t="shared" si="367"/>
        <v>705540</v>
      </c>
      <c r="BP395" s="221">
        <f t="shared" si="357"/>
        <v>731055.11201135966</v>
      </c>
      <c r="BQ395" s="232">
        <f t="shared" si="368"/>
        <v>-25515.112011359655</v>
      </c>
    </row>
    <row r="396" spans="1:69" ht="62.4">
      <c r="A396" s="718"/>
      <c r="B396" s="113" t="s">
        <v>348</v>
      </c>
      <c r="C396" s="77" t="s">
        <v>439</v>
      </c>
      <c r="D396" s="208">
        <v>208</v>
      </c>
      <c r="E396" s="113" t="s">
        <v>15</v>
      </c>
      <c r="F396" s="124">
        <v>1</v>
      </c>
      <c r="G396" s="124"/>
      <c r="H396" s="124"/>
      <c r="I396" s="156">
        <v>0.5</v>
      </c>
      <c r="J396" s="123"/>
      <c r="K396" s="123"/>
      <c r="L396" s="123"/>
      <c r="M396" s="123"/>
      <c r="N396" s="123"/>
      <c r="O396" s="123"/>
      <c r="P396" s="123"/>
      <c r="Q396" s="123"/>
      <c r="R396" s="198">
        <f t="shared" si="334"/>
        <v>1</v>
      </c>
      <c r="S396" s="198">
        <f t="shared" si="335"/>
        <v>0</v>
      </c>
      <c r="T396" s="198">
        <f t="shared" si="336"/>
        <v>0</v>
      </c>
      <c r="U396" s="198">
        <f t="shared" si="337"/>
        <v>0.5</v>
      </c>
      <c r="V396" s="198">
        <f t="shared" si="338"/>
        <v>1.5</v>
      </c>
      <c r="W396" s="50">
        <v>1</v>
      </c>
      <c r="X396" s="50"/>
      <c r="Y396" s="50"/>
      <c r="Z396" s="50">
        <v>0.5</v>
      </c>
      <c r="AA396" s="50"/>
      <c r="AB396" s="50"/>
      <c r="AC396" s="49">
        <f t="shared" si="362"/>
        <v>0</v>
      </c>
      <c r="AD396" s="51">
        <v>1</v>
      </c>
      <c r="AE396" s="50"/>
      <c r="AF396" s="50"/>
      <c r="AG396" s="50">
        <v>0.5</v>
      </c>
      <c r="AH396" s="218">
        <f t="shared" si="363"/>
        <v>0</v>
      </c>
      <c r="AI396" s="115">
        <v>1</v>
      </c>
      <c r="AJ396" s="115"/>
      <c r="AK396" s="115"/>
      <c r="AL396" s="115"/>
      <c r="AM396" s="50" t="s">
        <v>429</v>
      </c>
      <c r="AN396" s="50"/>
      <c r="AO396" s="50"/>
      <c r="AP396" s="49">
        <f t="shared" si="358"/>
        <v>585.91999999999996</v>
      </c>
      <c r="AQ396" s="50">
        <v>318.3</v>
      </c>
      <c r="AR396" s="50">
        <v>91.7</v>
      </c>
      <c r="AS396" s="49">
        <f t="shared" si="359"/>
        <v>123.82</v>
      </c>
      <c r="AT396" s="49">
        <f t="shared" si="360"/>
        <v>38.1</v>
      </c>
      <c r="AU396" s="50">
        <v>3.7</v>
      </c>
      <c r="AV396" s="50">
        <v>30.3</v>
      </c>
      <c r="AW396" s="50"/>
      <c r="AX396" s="50">
        <v>4.0999999999999996</v>
      </c>
      <c r="AY396" s="50">
        <v>0</v>
      </c>
      <c r="AZ396" s="49">
        <f t="shared" si="361"/>
        <v>14</v>
      </c>
      <c r="BA396" s="50">
        <v>8.3000000000000007</v>
      </c>
      <c r="BB396" s="50"/>
      <c r="BC396" s="50">
        <v>5.7</v>
      </c>
      <c r="BD396" s="41"/>
      <c r="BF396" s="11">
        <f t="shared" si="353"/>
        <v>585.91999999999996</v>
      </c>
      <c r="BG396" s="11">
        <f t="shared" si="354"/>
        <v>533.81999999999994</v>
      </c>
      <c r="BH396" s="11">
        <f t="shared" si="355"/>
        <v>755.28955288068835</v>
      </c>
      <c r="BI396" s="11">
        <f t="shared" si="356"/>
        <v>668.01905526920598</v>
      </c>
      <c r="BJ396" s="236">
        <f t="shared" si="364"/>
        <v>1.2890660036876851</v>
      </c>
      <c r="BK396" s="236">
        <f t="shared" si="365"/>
        <v>1.251393831758282</v>
      </c>
      <c r="BL396" s="220">
        <f t="shared" si="366"/>
        <v>705540</v>
      </c>
      <c r="BM396" s="221"/>
      <c r="BN396" s="221"/>
      <c r="BO396" s="221">
        <f t="shared" si="367"/>
        <v>705540</v>
      </c>
      <c r="BP396" s="221">
        <f t="shared" si="357"/>
        <v>755289.55288068834</v>
      </c>
      <c r="BQ396" s="232">
        <f t="shared" si="368"/>
        <v>-49749.552880688338</v>
      </c>
    </row>
    <row r="397" spans="1:69">
      <c r="A397" s="718"/>
      <c r="B397" s="113" t="s">
        <v>349</v>
      </c>
      <c r="C397" s="77" t="s">
        <v>440</v>
      </c>
      <c r="D397" s="208">
        <v>169</v>
      </c>
      <c r="E397" s="113" t="s">
        <v>15</v>
      </c>
      <c r="F397" s="124">
        <v>1</v>
      </c>
      <c r="G397" s="124"/>
      <c r="H397" s="124"/>
      <c r="I397" s="156">
        <v>0.5</v>
      </c>
      <c r="J397" s="123"/>
      <c r="K397" s="123"/>
      <c r="L397" s="123"/>
      <c r="M397" s="123"/>
      <c r="N397" s="123"/>
      <c r="O397" s="123"/>
      <c r="P397" s="123"/>
      <c r="Q397" s="123"/>
      <c r="R397" s="198">
        <f t="shared" si="334"/>
        <v>1</v>
      </c>
      <c r="S397" s="198">
        <f t="shared" si="335"/>
        <v>0</v>
      </c>
      <c r="T397" s="198">
        <f t="shared" si="336"/>
        <v>0</v>
      </c>
      <c r="U397" s="198">
        <f t="shared" si="337"/>
        <v>0.5</v>
      </c>
      <c r="V397" s="198">
        <f t="shared" si="338"/>
        <v>1.5</v>
      </c>
      <c r="W397" s="50">
        <v>1</v>
      </c>
      <c r="X397" s="50"/>
      <c r="Y397" s="50"/>
      <c r="Z397" s="50">
        <v>0.5</v>
      </c>
      <c r="AA397" s="50"/>
      <c r="AB397" s="50"/>
      <c r="AC397" s="49">
        <f t="shared" si="362"/>
        <v>0</v>
      </c>
      <c r="AD397" s="51">
        <v>1</v>
      </c>
      <c r="AE397" s="50"/>
      <c r="AF397" s="50"/>
      <c r="AG397" s="50">
        <v>0.5</v>
      </c>
      <c r="AH397" s="218">
        <f t="shared" si="363"/>
        <v>0</v>
      </c>
      <c r="AI397" s="115">
        <v>1</v>
      </c>
      <c r="AJ397" s="115"/>
      <c r="AK397" s="115"/>
      <c r="AL397" s="115"/>
      <c r="AM397" s="50" t="s">
        <v>429</v>
      </c>
      <c r="AN397" s="50"/>
      <c r="AO397" s="50"/>
      <c r="AP397" s="49">
        <f t="shared" si="358"/>
        <v>569.91999999999996</v>
      </c>
      <c r="AQ397" s="50">
        <v>318.3</v>
      </c>
      <c r="AR397" s="50">
        <v>91.7</v>
      </c>
      <c r="AS397" s="49">
        <f t="shared" si="359"/>
        <v>123.82</v>
      </c>
      <c r="AT397" s="49">
        <f t="shared" si="360"/>
        <v>23.2</v>
      </c>
      <c r="AU397" s="50">
        <v>0</v>
      </c>
      <c r="AV397" s="50">
        <v>19.2</v>
      </c>
      <c r="AW397" s="50"/>
      <c r="AX397" s="50">
        <v>4</v>
      </c>
      <c r="AY397" s="50">
        <v>0</v>
      </c>
      <c r="AZ397" s="49">
        <f t="shared" si="361"/>
        <v>12.899999999999999</v>
      </c>
      <c r="BA397" s="50">
        <v>7.6</v>
      </c>
      <c r="BB397" s="50"/>
      <c r="BC397" s="50">
        <v>5.3</v>
      </c>
      <c r="BD397" s="41"/>
      <c r="BF397" s="11">
        <f t="shared" si="353"/>
        <v>569.91999999999996</v>
      </c>
      <c r="BG397" s="11">
        <f t="shared" si="354"/>
        <v>533.81999999999994</v>
      </c>
      <c r="BH397" s="11">
        <f t="shared" si="355"/>
        <v>734.66449682168536</v>
      </c>
      <c r="BI397" s="11">
        <f t="shared" si="356"/>
        <v>668.01905526920598</v>
      </c>
      <c r="BJ397" s="236">
        <f t="shared" si="364"/>
        <v>1.2890660036876849</v>
      </c>
      <c r="BK397" s="236">
        <f t="shared" si="365"/>
        <v>1.251393831758282</v>
      </c>
      <c r="BL397" s="220">
        <f t="shared" si="366"/>
        <v>705540</v>
      </c>
      <c r="BM397" s="221"/>
      <c r="BN397" s="221"/>
      <c r="BO397" s="221">
        <f t="shared" si="367"/>
        <v>705540</v>
      </c>
      <c r="BP397" s="221">
        <f t="shared" si="357"/>
        <v>734664.49682168534</v>
      </c>
      <c r="BQ397" s="232">
        <f t="shared" si="368"/>
        <v>-29124.496821685345</v>
      </c>
    </row>
    <row r="398" spans="1:69" ht="31.2">
      <c r="A398" s="718"/>
      <c r="B398" s="113" t="s">
        <v>350</v>
      </c>
      <c r="C398" s="77" t="s">
        <v>441</v>
      </c>
      <c r="D398" s="119">
        <v>508</v>
      </c>
      <c r="E398" s="113" t="s">
        <v>15</v>
      </c>
      <c r="F398" s="124">
        <v>1</v>
      </c>
      <c r="G398" s="124"/>
      <c r="H398" s="124"/>
      <c r="I398" s="156">
        <v>0.5</v>
      </c>
      <c r="J398" s="123"/>
      <c r="K398" s="123"/>
      <c r="L398" s="123"/>
      <c r="M398" s="123"/>
      <c r="N398" s="123"/>
      <c r="O398" s="123"/>
      <c r="P398" s="123"/>
      <c r="Q398" s="123"/>
      <c r="R398" s="198">
        <f t="shared" si="334"/>
        <v>1</v>
      </c>
      <c r="S398" s="198">
        <f t="shared" si="335"/>
        <v>0</v>
      </c>
      <c r="T398" s="198">
        <f t="shared" si="336"/>
        <v>0</v>
      </c>
      <c r="U398" s="198">
        <f t="shared" si="337"/>
        <v>0.5</v>
      </c>
      <c r="V398" s="198">
        <f t="shared" si="338"/>
        <v>1.5</v>
      </c>
      <c r="W398" s="50">
        <v>1</v>
      </c>
      <c r="X398" s="50"/>
      <c r="Y398" s="50"/>
      <c r="Z398" s="50">
        <v>0.5</v>
      </c>
      <c r="AA398" s="50"/>
      <c r="AB398" s="50">
        <v>0.5</v>
      </c>
      <c r="AC398" s="49">
        <f t="shared" si="362"/>
        <v>0</v>
      </c>
      <c r="AD398" s="51">
        <v>1</v>
      </c>
      <c r="AE398" s="50"/>
      <c r="AF398" s="50"/>
      <c r="AG398" s="50">
        <v>1</v>
      </c>
      <c r="AH398" s="218">
        <f t="shared" si="363"/>
        <v>0</v>
      </c>
      <c r="AI398" s="115">
        <v>1</v>
      </c>
      <c r="AJ398" s="115"/>
      <c r="AK398" s="115"/>
      <c r="AL398" s="115">
        <v>1</v>
      </c>
      <c r="AM398" s="50" t="s">
        <v>429</v>
      </c>
      <c r="AN398" s="50"/>
      <c r="AO398" s="50"/>
      <c r="AP398" s="49">
        <f t="shared" si="358"/>
        <v>742.71340000000009</v>
      </c>
      <c r="AQ398" s="50">
        <v>318.3</v>
      </c>
      <c r="AR398" s="50">
        <v>183.4</v>
      </c>
      <c r="AS398" s="49">
        <f t="shared" si="359"/>
        <v>151.51339999999999</v>
      </c>
      <c r="AT398" s="49">
        <f t="shared" si="360"/>
        <v>72.799999999999983</v>
      </c>
      <c r="AU398" s="50">
        <v>3.1</v>
      </c>
      <c r="AV398" s="50">
        <v>64.599999999999994</v>
      </c>
      <c r="AW398" s="50"/>
      <c r="AX398" s="50">
        <v>5.0999999999999996</v>
      </c>
      <c r="AY398" s="50">
        <v>0</v>
      </c>
      <c r="AZ398" s="49">
        <f t="shared" si="361"/>
        <v>16.7</v>
      </c>
      <c r="BA398" s="50">
        <v>11.2</v>
      </c>
      <c r="BB398" s="50"/>
      <c r="BC398" s="50">
        <v>5.5</v>
      </c>
      <c r="BD398" s="41"/>
      <c r="BF398" s="11">
        <f t="shared" si="353"/>
        <v>742.71340000000009</v>
      </c>
      <c r="BG398" s="11">
        <f t="shared" si="354"/>
        <v>653.21340000000009</v>
      </c>
      <c r="BH398" s="11">
        <f t="shared" si="355"/>
        <v>957.4065944232932</v>
      </c>
      <c r="BI398" s="11">
        <f t="shared" si="356"/>
        <v>817.42721958185541</v>
      </c>
      <c r="BJ398" s="236">
        <f t="shared" si="364"/>
        <v>1.2890660036876851</v>
      </c>
      <c r="BK398" s="236">
        <f t="shared" si="365"/>
        <v>1.251393831758282</v>
      </c>
      <c r="BL398" s="220">
        <f t="shared" si="366"/>
        <v>705540</v>
      </c>
      <c r="BM398" s="221"/>
      <c r="BN398" s="221"/>
      <c r="BO398" s="221">
        <f t="shared" si="367"/>
        <v>705540</v>
      </c>
      <c r="BP398" s="221">
        <f t="shared" si="357"/>
        <v>957406.59442329325</v>
      </c>
      <c r="BQ398" s="232">
        <f t="shared" si="368"/>
        <v>-251866.59442329325</v>
      </c>
    </row>
    <row r="399" spans="1:69" ht="31.2">
      <c r="A399" s="718"/>
      <c r="B399" s="113" t="s">
        <v>351</v>
      </c>
      <c r="C399" s="77" t="s">
        <v>442</v>
      </c>
      <c r="D399" s="208">
        <v>127</v>
      </c>
      <c r="E399" s="113" t="s">
        <v>15</v>
      </c>
      <c r="F399" s="124">
        <v>1</v>
      </c>
      <c r="G399" s="124"/>
      <c r="H399" s="124"/>
      <c r="I399" s="156">
        <v>0.5</v>
      </c>
      <c r="J399" s="123"/>
      <c r="K399" s="123"/>
      <c r="L399" s="123"/>
      <c r="M399" s="123"/>
      <c r="N399" s="123"/>
      <c r="O399" s="123"/>
      <c r="P399" s="123"/>
      <c r="Q399" s="123"/>
      <c r="R399" s="198">
        <f t="shared" si="334"/>
        <v>1</v>
      </c>
      <c r="S399" s="198">
        <f t="shared" si="335"/>
        <v>0</v>
      </c>
      <c r="T399" s="198">
        <f t="shared" si="336"/>
        <v>0</v>
      </c>
      <c r="U399" s="198">
        <f t="shared" si="337"/>
        <v>0.5</v>
      </c>
      <c r="V399" s="198">
        <f t="shared" si="338"/>
        <v>1.5</v>
      </c>
      <c r="W399" s="50">
        <v>1</v>
      </c>
      <c r="X399" s="50"/>
      <c r="Y399" s="50"/>
      <c r="Z399" s="50">
        <v>0.5</v>
      </c>
      <c r="AA399" s="50"/>
      <c r="AB399" s="50"/>
      <c r="AC399" s="49">
        <f t="shared" si="362"/>
        <v>0</v>
      </c>
      <c r="AD399" s="51">
        <v>1</v>
      </c>
      <c r="AE399" s="50"/>
      <c r="AF399" s="50"/>
      <c r="AG399" s="50">
        <v>0.5</v>
      </c>
      <c r="AH399" s="218">
        <f t="shared" si="363"/>
        <v>0</v>
      </c>
      <c r="AI399" s="115">
        <v>1</v>
      </c>
      <c r="AJ399" s="115"/>
      <c r="AK399" s="115"/>
      <c r="AL399" s="115">
        <v>1</v>
      </c>
      <c r="AM399" s="50" t="s">
        <v>429</v>
      </c>
      <c r="AN399" s="50"/>
      <c r="AO399" s="50"/>
      <c r="AP399" s="49">
        <f t="shared" si="358"/>
        <v>513.36879999999996</v>
      </c>
      <c r="AQ399" s="50">
        <v>282.7</v>
      </c>
      <c r="AR399" s="50">
        <v>91.7</v>
      </c>
      <c r="AS399" s="49">
        <f t="shared" si="359"/>
        <v>113.0688</v>
      </c>
      <c r="AT399" s="49">
        <f t="shared" si="360"/>
        <v>12.3</v>
      </c>
      <c r="AU399" s="50">
        <v>2.8</v>
      </c>
      <c r="AV399" s="50">
        <v>6.3</v>
      </c>
      <c r="AW399" s="50"/>
      <c r="AX399" s="50">
        <v>3.2</v>
      </c>
      <c r="AY399" s="50">
        <v>0</v>
      </c>
      <c r="AZ399" s="49">
        <f t="shared" si="361"/>
        <v>13.600000000000001</v>
      </c>
      <c r="BA399" s="50">
        <v>7.9</v>
      </c>
      <c r="BB399" s="50"/>
      <c r="BC399" s="50">
        <v>5.7</v>
      </c>
      <c r="BD399" s="41"/>
      <c r="BF399" s="11">
        <f t="shared" si="353"/>
        <v>513.36879999999996</v>
      </c>
      <c r="BG399" s="11">
        <f t="shared" si="354"/>
        <v>487.46879999999999</v>
      </c>
      <c r="BH399" s="11">
        <f t="shared" si="355"/>
        <v>661.76626743394229</v>
      </c>
      <c r="BI399" s="11">
        <f t="shared" si="356"/>
        <v>610.01544949461152</v>
      </c>
      <c r="BJ399" s="236">
        <f t="shared" si="364"/>
        <v>1.2890660036876849</v>
      </c>
      <c r="BK399" s="236">
        <f t="shared" si="365"/>
        <v>1.2513938317582818</v>
      </c>
      <c r="BL399" s="220">
        <f t="shared" si="366"/>
        <v>705540</v>
      </c>
      <c r="BM399" s="221"/>
      <c r="BN399" s="221"/>
      <c r="BO399" s="221">
        <f t="shared" si="367"/>
        <v>705540</v>
      </c>
      <c r="BP399" s="221">
        <f t="shared" si="357"/>
        <v>661766.2674339423</v>
      </c>
      <c r="BQ399" s="232">
        <f t="shared" si="368"/>
        <v>43773.732566057704</v>
      </c>
    </row>
    <row r="400" spans="1:69" s="14" customFormat="1">
      <c r="A400" s="3">
        <v>12</v>
      </c>
      <c r="B400" s="12" t="s">
        <v>10</v>
      </c>
      <c r="C400" s="12"/>
      <c r="D400" s="5"/>
      <c r="E400" s="12"/>
      <c r="F400" s="12">
        <f>SUM(F388:F399)</f>
        <v>11</v>
      </c>
      <c r="G400" s="12">
        <f t="shared" ref="G400:BC400" si="369">SUM(G388:G399)</f>
        <v>0</v>
      </c>
      <c r="H400" s="12">
        <f t="shared" si="369"/>
        <v>0</v>
      </c>
      <c r="I400" s="12">
        <f t="shared" si="369"/>
        <v>5.5</v>
      </c>
      <c r="J400" s="12">
        <f t="shared" si="369"/>
        <v>0</v>
      </c>
      <c r="K400" s="12">
        <f t="shared" si="369"/>
        <v>0</v>
      </c>
      <c r="L400" s="12">
        <f t="shared" si="369"/>
        <v>0</v>
      </c>
      <c r="M400" s="12">
        <f t="shared" si="369"/>
        <v>0</v>
      </c>
      <c r="N400" s="12">
        <f t="shared" si="369"/>
        <v>0</v>
      </c>
      <c r="O400" s="12">
        <f t="shared" si="369"/>
        <v>0</v>
      </c>
      <c r="P400" s="12">
        <f t="shared" si="369"/>
        <v>0</v>
      </c>
      <c r="Q400" s="12">
        <f t="shared" si="369"/>
        <v>0</v>
      </c>
      <c r="R400" s="12">
        <f t="shared" si="369"/>
        <v>11</v>
      </c>
      <c r="S400" s="12">
        <f t="shared" si="369"/>
        <v>0</v>
      </c>
      <c r="T400" s="12">
        <f t="shared" si="369"/>
        <v>0</v>
      </c>
      <c r="U400" s="12">
        <f t="shared" si="369"/>
        <v>5.5</v>
      </c>
      <c r="V400" s="12">
        <f t="shared" si="369"/>
        <v>16.5</v>
      </c>
      <c r="W400" s="12">
        <f t="shared" si="369"/>
        <v>11.5</v>
      </c>
      <c r="X400" s="12">
        <f t="shared" si="369"/>
        <v>0</v>
      </c>
      <c r="Y400" s="12">
        <f t="shared" si="369"/>
        <v>0</v>
      </c>
      <c r="Z400" s="12">
        <f t="shared" si="369"/>
        <v>6</v>
      </c>
      <c r="AA400" s="12">
        <f t="shared" si="369"/>
        <v>0</v>
      </c>
      <c r="AB400" s="12">
        <f t="shared" si="369"/>
        <v>0.5</v>
      </c>
      <c r="AC400" s="204">
        <f t="shared" si="362"/>
        <v>-0.5</v>
      </c>
      <c r="AD400" s="12">
        <f t="shared" si="369"/>
        <v>10.75</v>
      </c>
      <c r="AE400" s="12">
        <f t="shared" si="369"/>
        <v>0</v>
      </c>
      <c r="AF400" s="12">
        <f t="shared" si="369"/>
        <v>0</v>
      </c>
      <c r="AG400" s="12">
        <f t="shared" si="369"/>
        <v>6.5</v>
      </c>
      <c r="AH400" s="204">
        <f t="shared" si="363"/>
        <v>0.25</v>
      </c>
      <c r="AI400" s="12">
        <f t="shared" si="369"/>
        <v>10</v>
      </c>
      <c r="AJ400" s="12">
        <f t="shared" si="369"/>
        <v>0</v>
      </c>
      <c r="AK400" s="12">
        <f t="shared" si="369"/>
        <v>0</v>
      </c>
      <c r="AL400" s="12">
        <f t="shared" si="369"/>
        <v>6</v>
      </c>
      <c r="AM400" s="12">
        <f t="shared" si="369"/>
        <v>0</v>
      </c>
      <c r="AN400" s="12">
        <f t="shared" si="369"/>
        <v>0</v>
      </c>
      <c r="AO400" s="12">
        <f t="shared" si="369"/>
        <v>0</v>
      </c>
      <c r="AP400" s="12">
        <f t="shared" si="369"/>
        <v>6441.8734000000004</v>
      </c>
      <c r="AQ400" s="12">
        <f t="shared" si="369"/>
        <v>3289.6000000000008</v>
      </c>
      <c r="AR400" s="12">
        <f t="shared" si="369"/>
        <v>1192.1000000000004</v>
      </c>
      <c r="AS400" s="12">
        <f t="shared" si="369"/>
        <v>1353.4733999999999</v>
      </c>
      <c r="AT400" s="12">
        <f t="shared" si="369"/>
        <v>447.3</v>
      </c>
      <c r="AU400" s="12">
        <f t="shared" si="369"/>
        <v>21.200000000000003</v>
      </c>
      <c r="AV400" s="12">
        <f t="shared" si="369"/>
        <v>385.40000000000003</v>
      </c>
      <c r="AW400" s="12">
        <f t="shared" si="369"/>
        <v>0</v>
      </c>
      <c r="AX400" s="12">
        <f t="shared" si="369"/>
        <v>40.700000000000003</v>
      </c>
      <c r="AY400" s="12">
        <f t="shared" si="369"/>
        <v>0</v>
      </c>
      <c r="AZ400" s="12">
        <f t="shared" si="369"/>
        <v>159.39999999999998</v>
      </c>
      <c r="BA400" s="12">
        <f t="shared" si="369"/>
        <v>94.600000000000009</v>
      </c>
      <c r="BB400" s="12">
        <f t="shared" si="369"/>
        <v>0</v>
      </c>
      <c r="BC400" s="12">
        <f t="shared" si="369"/>
        <v>64.8</v>
      </c>
      <c r="BD400" s="42"/>
      <c r="BF400" s="13">
        <f>SUM(BF388:BF399)</f>
        <v>6441.8734000000004</v>
      </c>
      <c r="BG400" s="13">
        <f>SUM(BG388:BG399)</f>
        <v>5835.1733999999988</v>
      </c>
      <c r="BH400" s="13">
        <f>'[1]Шаблыкинская ЦРБ'!$K$90</f>
        <v>8304</v>
      </c>
      <c r="BI400" s="13">
        <f>'[1]Шаблыкинская ЦРБ'!$K$11</f>
        <v>7302.1</v>
      </c>
      <c r="BJ400" s="236">
        <f t="shared" si="364"/>
        <v>1.2890660036876849</v>
      </c>
      <c r="BK400" s="236">
        <f t="shared" si="365"/>
        <v>1.251393831758282</v>
      </c>
      <c r="BL400" s="28">
        <f t="shared" ref="BL400:BQ400" si="370">SUM(BL388:BL399)</f>
        <v>8113710</v>
      </c>
      <c r="BM400" s="28">
        <f t="shared" si="370"/>
        <v>0</v>
      </c>
      <c r="BN400" s="28">
        <f t="shared" si="370"/>
        <v>0</v>
      </c>
      <c r="BO400" s="28">
        <f t="shared" si="370"/>
        <v>8113710</v>
      </c>
      <c r="BP400" s="28">
        <f t="shared" si="370"/>
        <v>8304000</v>
      </c>
      <c r="BQ400" s="233">
        <f t="shared" si="370"/>
        <v>-190289.99999999919</v>
      </c>
    </row>
    <row r="401" spans="1:69" s="14" customFormat="1">
      <c r="A401" s="169">
        <f>A400+A387+A375+A361+A348+A338+A322+A299+A267+A251+A243+A215+A204+A163+A143+A130+A121+A102+A94+A75+A60+A48+A41+A24</f>
        <v>369</v>
      </c>
      <c r="B401" s="168" t="s">
        <v>352</v>
      </c>
      <c r="C401" s="118"/>
      <c r="D401" s="6"/>
      <c r="E401" s="23"/>
      <c r="F401" s="169">
        <f t="shared" ref="F401:AB401" si="371">F400+F387+F375+F361+F348+F338+F322+F299+F267+F251+F243+F215+F204+F163+F143+F130+F121+F102+F94+F75+F60+F48+F41+F24</f>
        <v>327</v>
      </c>
      <c r="G401" s="169">
        <f t="shared" si="371"/>
        <v>0</v>
      </c>
      <c r="H401" s="169">
        <f t="shared" si="371"/>
        <v>0</v>
      </c>
      <c r="I401" s="169">
        <f t="shared" si="371"/>
        <v>163.5</v>
      </c>
      <c r="J401" s="169">
        <f t="shared" si="371"/>
        <v>17</v>
      </c>
      <c r="K401" s="169">
        <f t="shared" si="371"/>
        <v>17</v>
      </c>
      <c r="L401" s="169">
        <f t="shared" si="371"/>
        <v>0</v>
      </c>
      <c r="M401" s="169">
        <f t="shared" si="371"/>
        <v>17</v>
      </c>
      <c r="N401" s="169">
        <f t="shared" si="371"/>
        <v>14</v>
      </c>
      <c r="O401" s="169">
        <f t="shared" si="371"/>
        <v>21</v>
      </c>
      <c r="P401" s="169">
        <f t="shared" si="371"/>
        <v>0</v>
      </c>
      <c r="Q401" s="169">
        <f t="shared" si="371"/>
        <v>14</v>
      </c>
      <c r="R401" s="169">
        <f t="shared" si="371"/>
        <v>358</v>
      </c>
      <c r="S401" s="169">
        <f t="shared" si="371"/>
        <v>38</v>
      </c>
      <c r="T401" s="169">
        <f t="shared" si="371"/>
        <v>0</v>
      </c>
      <c r="U401" s="169">
        <f t="shared" si="371"/>
        <v>194.5</v>
      </c>
      <c r="V401" s="169">
        <f t="shared" si="371"/>
        <v>590.5</v>
      </c>
      <c r="W401" s="169">
        <f t="shared" si="371"/>
        <v>350.5</v>
      </c>
      <c r="X401" s="169">
        <f t="shared" si="371"/>
        <v>49</v>
      </c>
      <c r="Y401" s="169">
        <f t="shared" si="371"/>
        <v>0</v>
      </c>
      <c r="Z401" s="169">
        <f t="shared" si="371"/>
        <v>139</v>
      </c>
      <c r="AA401" s="169">
        <f t="shared" si="371"/>
        <v>26</v>
      </c>
      <c r="AB401" s="169">
        <f t="shared" si="371"/>
        <v>4.5</v>
      </c>
      <c r="AC401" s="204">
        <f t="shared" si="362"/>
        <v>-3.5</v>
      </c>
      <c r="AD401" s="169">
        <f>AD400+AD387+AD375+AD361+AD348+AD338+AD322+AD299+AD267+AD251+AD243+AD215+AD204+AD163+AD143+AD130+AD121+AD102+AD94+AD75+AD60+AD48+AD41+AD24</f>
        <v>320.5</v>
      </c>
      <c r="AE401" s="169">
        <f>AE400+AE387+AE375+AE361+AE348+AE338+AE322+AE299+AE267+AE251+AE243+AE215+AE204+AE163+AE143+AE130+AE121+AE102+AE94+AE75+AE60+AE48+AE41+AE24</f>
        <v>44.5</v>
      </c>
      <c r="AF401" s="169">
        <f>AF400+AF387+AF375+AF361+AF348+AF338+AF322+AF299+AF267+AF251+AF243+AF215+AF204+AF163+AF143+AF130+AF121+AF102+AF94+AF75+AF60+AF48+AF41+AF24</f>
        <v>0</v>
      </c>
      <c r="AG401" s="169">
        <f>AG400+AG387+AG375+AG361+AG348+AG338+AG322+AG299+AG267+AG251+AG243+AG215+AG204+AG163+AG143+AG130+AG121+AG102+AG94+AG75+AG60+AG48+AG41+AG24</f>
        <v>141</v>
      </c>
      <c r="AH401" s="204">
        <f t="shared" si="363"/>
        <v>31</v>
      </c>
      <c r="AI401" s="169">
        <f t="shared" ref="AI401:BC401" si="372">AI400+AI387+AI375+AI361+AI348+AI338+AI322+AI299+AI267+AI251+AI243+AI215+AI204+AI163+AI143+AI130+AI121+AI102+AI94+AI75+AI60+AI48+AI41+AI24</f>
        <v>305.5</v>
      </c>
      <c r="AJ401" s="169">
        <f t="shared" si="372"/>
        <v>49</v>
      </c>
      <c r="AK401" s="169">
        <f t="shared" si="372"/>
        <v>0</v>
      </c>
      <c r="AL401" s="169">
        <f t="shared" si="372"/>
        <v>185</v>
      </c>
      <c r="AM401" s="169">
        <f t="shared" si="372"/>
        <v>0</v>
      </c>
      <c r="AN401" s="169">
        <f t="shared" si="372"/>
        <v>0</v>
      </c>
      <c r="AO401" s="169">
        <f t="shared" si="372"/>
        <v>0</v>
      </c>
      <c r="AP401" s="169">
        <f t="shared" si="372"/>
        <v>204786.99306913765</v>
      </c>
      <c r="AQ401" s="169">
        <f t="shared" si="372"/>
        <v>116047.37000000001</v>
      </c>
      <c r="AR401" s="169">
        <f t="shared" si="372"/>
        <v>19114.196437637493</v>
      </c>
      <c r="AS401" s="169">
        <f t="shared" si="372"/>
        <v>40878.89618422652</v>
      </c>
      <c r="AT401" s="169">
        <f t="shared" si="372"/>
        <v>23580.20884727368</v>
      </c>
      <c r="AU401" s="169">
        <f t="shared" si="372"/>
        <v>1038.7820000000002</v>
      </c>
      <c r="AV401" s="169">
        <f t="shared" si="372"/>
        <v>18320.855847273673</v>
      </c>
      <c r="AW401" s="169">
        <f t="shared" si="372"/>
        <v>699.4</v>
      </c>
      <c r="AX401" s="169">
        <f t="shared" si="372"/>
        <v>3521.1709999999998</v>
      </c>
      <c r="AY401" s="169">
        <f t="shared" si="372"/>
        <v>1003.46</v>
      </c>
      <c r="AZ401" s="169">
        <f t="shared" si="372"/>
        <v>4238.8315999999995</v>
      </c>
      <c r="BA401" s="169">
        <f t="shared" si="372"/>
        <v>2832.1106000000004</v>
      </c>
      <c r="BB401" s="169">
        <f t="shared" si="372"/>
        <v>199.381</v>
      </c>
      <c r="BC401" s="169">
        <f t="shared" si="372"/>
        <v>1384.66</v>
      </c>
      <c r="BD401" s="43"/>
      <c r="BF401" s="13">
        <f>BF400+BF387+BF375+BF361+BF348+BF338+BF322+BF299+BF267+BF251+BF243+BF215+BF204+BF163+BF143+BF130+BF121+BF102+BF94+BF75+BF60+BF48+BF41+BF24</f>
        <v>204786.99306913765</v>
      </c>
      <c r="BG401" s="13">
        <f>BG400+BG387+BG375+BG361+BG348+BG338+BG322+BG299+BG267+BG251+BG243+BG215+BG204+BG163+BG143+BG130+BG121+BG102+BG94+BG75+BG60+BG48+BG41+BG24</f>
        <v>176040.46262186393</v>
      </c>
      <c r="BH401" s="13">
        <f>BH400+BH387+BH375+BH361+BH348+BH338+BH322+BH299+BH267+BH251+BH243+BH215+BH204+BH163+BH143+BH130+BH121+BH102+BH94+BH75+BH60+BH48+BH41+BH24</f>
        <v>263122.63659999997</v>
      </c>
      <c r="BI401" s="13">
        <f>BI400+BI387+BI375+BI361+BI348+BI338+BI322+BI299+BI267+BI251+BI243+BI215+BI204+BI163+BI143+BI130+BI121+BI102+BI94+BI75+BI60+BI48+BI41+BI24</f>
        <v>226506.10460000002</v>
      </c>
      <c r="BJ401" s="236">
        <f t="shared" si="364"/>
        <v>1.2848601010083085</v>
      </c>
      <c r="BK401" s="236">
        <f t="shared" si="365"/>
        <v>1.286670696194071</v>
      </c>
      <c r="BL401" s="28">
        <f t="shared" ref="BL401:BQ401" si="373">BL400+BL387+BL375+BL361+BL348+BL338+BL322+BL299+BL267+BL251+BL243+BL215+BL204+BL163+BL143+BL130+BL121+BL102+BL94+BL75+BL60+BL48+BL41+BL24</f>
        <v>220363660</v>
      </c>
      <c r="BM401" s="28">
        <f t="shared" si="373"/>
        <v>17324970</v>
      </c>
      <c r="BN401" s="28">
        <f t="shared" si="373"/>
        <v>24266040</v>
      </c>
      <c r="BO401" s="28">
        <f t="shared" si="373"/>
        <v>261954670</v>
      </c>
      <c r="BP401" s="28">
        <f t="shared" si="373"/>
        <v>263122636.59999999</v>
      </c>
      <c r="BQ401" s="233">
        <f t="shared" si="373"/>
        <v>-1167966.600000011</v>
      </c>
    </row>
    <row r="402" spans="1:69">
      <c r="BF402" s="9">
        <f>AP401</f>
        <v>204786.99306913765</v>
      </c>
      <c r="BG402" s="9">
        <f>AQ401+AR401+AS401</f>
        <v>176040.46262186402</v>
      </c>
      <c r="BH402" s="9">
        <f>'[1]Свод по МО'!$L$59</f>
        <v>263748.83659999998</v>
      </c>
    </row>
    <row r="403" spans="1:69">
      <c r="A403" s="2">
        <v>369</v>
      </c>
      <c r="B403" s="722"/>
      <c r="C403" s="722"/>
      <c r="D403" s="722"/>
      <c r="E403" s="722"/>
      <c r="F403" s="117"/>
      <c r="G403" s="117"/>
      <c r="H403" s="117"/>
      <c r="I403" s="117"/>
      <c r="J403" s="117"/>
      <c r="K403" s="117"/>
      <c r="L403" s="117"/>
      <c r="M403" s="117"/>
      <c r="N403" s="117"/>
      <c r="O403" s="117"/>
      <c r="P403" s="117"/>
      <c r="Q403" s="117"/>
      <c r="R403" s="200"/>
      <c r="S403" s="200"/>
      <c r="T403" s="200"/>
      <c r="U403" s="200"/>
      <c r="V403" s="200"/>
      <c r="BF403" s="9">
        <f>BF401-BF402</f>
        <v>0</v>
      </c>
      <c r="BG403" s="9">
        <f>BG401-BG402</f>
        <v>0</v>
      </c>
      <c r="BH403" s="9">
        <f>BH401-BH402</f>
        <v>-626.20000000001164</v>
      </c>
    </row>
    <row r="404" spans="1:69" ht="82.8">
      <c r="B404" s="117"/>
      <c r="C404" s="242" t="s">
        <v>932</v>
      </c>
      <c r="D404" s="187" t="s">
        <v>928</v>
      </c>
      <c r="E404" s="194" t="s">
        <v>21</v>
      </c>
      <c r="F404" s="117"/>
      <c r="G404" s="117"/>
      <c r="H404" s="117"/>
      <c r="I404" s="117"/>
      <c r="J404" s="117"/>
      <c r="K404" s="117"/>
      <c r="L404" s="117"/>
      <c r="M404" s="117"/>
      <c r="N404" s="117"/>
      <c r="O404" s="117"/>
      <c r="P404" s="117"/>
      <c r="Q404" s="117"/>
      <c r="R404" s="200"/>
      <c r="S404" s="200"/>
      <c r="T404" s="200"/>
      <c r="U404" s="200"/>
      <c r="V404" s="200"/>
      <c r="BK404" s="9">
        <v>0.4</v>
      </c>
      <c r="BL404" s="179">
        <v>0.4</v>
      </c>
      <c r="BM404" s="180" t="s">
        <v>939</v>
      </c>
      <c r="BN404" s="230"/>
    </row>
    <row r="405" spans="1:69" ht="82.8">
      <c r="B405" s="25"/>
      <c r="C405" s="243" t="s">
        <v>935</v>
      </c>
      <c r="D405" s="188" t="s">
        <v>929</v>
      </c>
      <c r="E405" s="189"/>
      <c r="F405" s="96"/>
      <c r="G405" s="96"/>
      <c r="H405" s="96"/>
      <c r="I405" s="96"/>
      <c r="J405" s="96"/>
      <c r="K405" s="96"/>
      <c r="L405" s="96"/>
      <c r="M405" s="96"/>
      <c r="N405" s="96"/>
      <c r="O405" s="96"/>
      <c r="P405" s="96"/>
      <c r="Q405" s="96"/>
      <c r="R405" s="201"/>
      <c r="S405" s="201"/>
      <c r="T405" s="201"/>
      <c r="U405" s="201"/>
      <c r="V405" s="201"/>
      <c r="BK405" s="9">
        <v>0.4</v>
      </c>
      <c r="BL405" s="181">
        <v>0.4</v>
      </c>
      <c r="BM405" s="180" t="s">
        <v>922</v>
      </c>
    </row>
    <row r="406" spans="1:69" ht="93.6">
      <c r="B406" s="25"/>
      <c r="C406" s="243" t="s">
        <v>933</v>
      </c>
      <c r="D406" s="211" t="s">
        <v>934</v>
      </c>
      <c r="E406" s="96"/>
      <c r="F406" s="96"/>
      <c r="G406" s="96"/>
      <c r="H406" s="96"/>
      <c r="I406" s="96"/>
      <c r="J406" s="96"/>
      <c r="K406" s="96"/>
      <c r="L406" s="96"/>
      <c r="M406" s="96"/>
      <c r="N406" s="96"/>
      <c r="O406" s="96"/>
      <c r="P406" s="96"/>
      <c r="Q406" s="96"/>
      <c r="R406" s="201"/>
      <c r="S406" s="201"/>
      <c r="T406" s="201"/>
      <c r="U406" s="201"/>
      <c r="V406" s="201"/>
      <c r="BK406" s="9">
        <v>0.5</v>
      </c>
      <c r="BL406" s="183">
        <v>0.5</v>
      </c>
      <c r="BM406" s="180" t="s">
        <v>923</v>
      </c>
    </row>
    <row r="407" spans="1:69" ht="46.8">
      <c r="B407" s="25"/>
      <c r="C407" s="243" t="s">
        <v>938</v>
      </c>
      <c r="D407" s="239" t="s">
        <v>934</v>
      </c>
      <c r="E407" s="96"/>
      <c r="F407" s="96"/>
      <c r="G407" s="96"/>
      <c r="H407" s="96"/>
      <c r="I407" s="96"/>
      <c r="J407" s="96"/>
      <c r="K407" s="96"/>
      <c r="L407" s="96"/>
      <c r="M407" s="96"/>
      <c r="N407" s="96"/>
      <c r="O407" s="96"/>
      <c r="P407" s="96"/>
      <c r="Q407" s="96"/>
      <c r="R407" s="201"/>
      <c r="S407" s="201"/>
      <c r="T407" s="201"/>
      <c r="U407" s="201"/>
      <c r="V407" s="201"/>
      <c r="BK407" s="9">
        <v>0.7</v>
      </c>
      <c r="BL407" s="182">
        <v>0.6</v>
      </c>
      <c r="BM407" s="180" t="s">
        <v>924</v>
      </c>
    </row>
    <row r="408" spans="1:69" ht="27.6">
      <c r="B408" s="25"/>
      <c r="C408" s="25"/>
      <c r="D408" s="105"/>
      <c r="E408" s="96"/>
      <c r="F408" s="96"/>
      <c r="G408" s="96"/>
      <c r="H408" s="96"/>
      <c r="I408" s="96"/>
      <c r="J408" s="96"/>
      <c r="K408" s="96"/>
      <c r="L408" s="96"/>
      <c r="M408" s="96"/>
      <c r="N408" s="96"/>
      <c r="O408" s="96"/>
      <c r="P408" s="96"/>
      <c r="Q408" s="96"/>
      <c r="R408" s="201"/>
      <c r="S408" s="201"/>
      <c r="T408" s="201"/>
      <c r="U408" s="201"/>
      <c r="V408" s="201"/>
      <c r="BK408" s="9">
        <v>1.1000000000000001</v>
      </c>
      <c r="BL408" s="193">
        <v>1</v>
      </c>
      <c r="BM408" s="185" t="s">
        <v>925</v>
      </c>
    </row>
    <row r="409" spans="1:69" ht="96.6">
      <c r="B409" s="25"/>
      <c r="C409" s="25"/>
      <c r="D409" s="105"/>
      <c r="E409" s="96"/>
      <c r="F409" s="96"/>
      <c r="G409" s="96"/>
      <c r="H409" s="96"/>
      <c r="I409" s="96"/>
      <c r="J409" s="96"/>
      <c r="K409" s="96"/>
      <c r="L409" s="96"/>
      <c r="M409" s="96"/>
      <c r="N409" s="96"/>
      <c r="O409" s="96"/>
      <c r="P409" s="96"/>
      <c r="Q409" s="96"/>
      <c r="R409" s="201"/>
      <c r="S409" s="201"/>
      <c r="T409" s="201"/>
      <c r="U409" s="201"/>
      <c r="V409" s="201"/>
      <c r="BK409" s="9">
        <v>1</v>
      </c>
      <c r="BL409" s="184">
        <v>0.8</v>
      </c>
      <c r="BM409" s="185" t="s">
        <v>926</v>
      </c>
    </row>
    <row r="410" spans="1:69">
      <c r="B410" s="25"/>
      <c r="C410" s="25"/>
      <c r="D410" s="105"/>
      <c r="E410" s="96"/>
      <c r="F410" s="96"/>
      <c r="G410" s="96"/>
      <c r="H410" s="96"/>
      <c r="I410" s="96"/>
      <c r="J410" s="96"/>
      <c r="K410" s="96"/>
      <c r="L410" s="96"/>
      <c r="M410" s="96"/>
      <c r="N410" s="96"/>
      <c r="O410" s="96"/>
      <c r="P410" s="96"/>
      <c r="Q410" s="96"/>
      <c r="R410" s="201"/>
      <c r="S410" s="201"/>
      <c r="T410" s="201"/>
      <c r="U410" s="201"/>
      <c r="V410" s="201"/>
    </row>
    <row r="411" spans="1:69">
      <c r="B411" s="25"/>
      <c r="C411" s="25"/>
      <c r="D411" s="105"/>
      <c r="E411" s="96"/>
      <c r="F411" s="96"/>
      <c r="G411" s="96"/>
      <c r="H411" s="96"/>
      <c r="I411" s="96"/>
      <c r="J411" s="96"/>
      <c r="K411" s="96"/>
      <c r="L411" s="96"/>
      <c r="M411" s="96"/>
      <c r="N411" s="96"/>
      <c r="O411" s="96"/>
      <c r="P411" s="96"/>
      <c r="Q411" s="96"/>
      <c r="R411" s="201"/>
      <c r="S411" s="201"/>
      <c r="T411" s="201"/>
      <c r="U411" s="201"/>
      <c r="V411" s="201"/>
    </row>
    <row r="412" spans="1:69">
      <c r="B412" s="212"/>
    </row>
    <row r="413" spans="1:69">
      <c r="B413" s="212"/>
    </row>
  </sheetData>
  <autoFilter ref="A9:BS401">
    <filterColumn colId="61"/>
  </autoFilter>
  <mergeCells count="71">
    <mergeCell ref="BA8:BC8"/>
    <mergeCell ref="BH8:BH9"/>
    <mergeCell ref="F7:I7"/>
    <mergeCell ref="J7:M7"/>
    <mergeCell ref="N7:Q7"/>
    <mergeCell ref="R7:V7"/>
    <mergeCell ref="AP7:BC7"/>
    <mergeCell ref="AN8:AN9"/>
    <mergeCell ref="AD7:AG7"/>
    <mergeCell ref="AI7:AL7"/>
    <mergeCell ref="AM7:AO7"/>
    <mergeCell ref="AY8:AY9"/>
    <mergeCell ref="BF7:BG7"/>
    <mergeCell ref="BF8:BF9"/>
    <mergeCell ref="AC7:AC9"/>
    <mergeCell ref="W7:AB7"/>
    <mergeCell ref="W8:Y8"/>
    <mergeCell ref="Z8:AB8"/>
    <mergeCell ref="AZ8:AZ9"/>
    <mergeCell ref="AO8:AO9"/>
    <mergeCell ref="AP8:AP9"/>
    <mergeCell ref="AQ8:AR8"/>
    <mergeCell ref="AS8:AS9"/>
    <mergeCell ref="AI8:AI9"/>
    <mergeCell ref="AJ8:AJ9"/>
    <mergeCell ref="AK8:AK9"/>
    <mergeCell ref="AT8:AT9"/>
    <mergeCell ref="AU8:AX8"/>
    <mergeCell ref="A388:A399"/>
    <mergeCell ref="B403:E403"/>
    <mergeCell ref="A244:A250"/>
    <mergeCell ref="A252:A266"/>
    <mergeCell ref="A268:A298"/>
    <mergeCell ref="A300:A321"/>
    <mergeCell ref="A323:A337"/>
    <mergeCell ref="A339:A347"/>
    <mergeCell ref="A349:A360"/>
    <mergeCell ref="A362:A373"/>
    <mergeCell ref="A376:A386"/>
    <mergeCell ref="A216:A242"/>
    <mergeCell ref="A42:A47"/>
    <mergeCell ref="A25:A40"/>
    <mergeCell ref="AM8:AM9"/>
    <mergeCell ref="A131:A142"/>
    <mergeCell ref="A144:A162"/>
    <mergeCell ref="A164:A203"/>
    <mergeCell ref="A205:A214"/>
    <mergeCell ref="A103:A120"/>
    <mergeCell ref="A49:A59"/>
    <mergeCell ref="A61:A74"/>
    <mergeCell ref="A76:A93"/>
    <mergeCell ref="A95:A101"/>
    <mergeCell ref="A122:A129"/>
    <mergeCell ref="A10:A23"/>
    <mergeCell ref="A7:A9"/>
    <mergeCell ref="B7:B9"/>
    <mergeCell ref="C7:C9"/>
    <mergeCell ref="D7:D9"/>
    <mergeCell ref="BS6:BS8"/>
    <mergeCell ref="BL7:BO7"/>
    <mergeCell ref="BP7:BP8"/>
    <mergeCell ref="BQ7:BQ8"/>
    <mergeCell ref="BD7:BD9"/>
    <mergeCell ref="BH7:BI7"/>
    <mergeCell ref="AD8:AD9"/>
    <mergeCell ref="AE8:AE9"/>
    <mergeCell ref="AF8:AF9"/>
    <mergeCell ref="AG8:AG9"/>
    <mergeCell ref="AL8:AL9"/>
    <mergeCell ref="AH7:AH9"/>
    <mergeCell ref="E7:E9"/>
  </mergeCells>
  <pageMargins left="0.70866141732283472" right="0.70866141732283472" top="0.74803149606299213" bottom="0.74803149606299213" header="0.31496062992125984" footer="0.31496062992125984"/>
  <pageSetup paperSize="9" scale="11" fitToHeight="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3:AS418"/>
  <sheetViews>
    <sheetView zoomScale="55" zoomScaleNormal="55" workbookViewId="0">
      <pane xSplit="5" ySplit="9" topLeftCell="F281" activePane="bottomRight" state="frozen"/>
      <selection pane="topRight" activeCell="F1" sqref="F1"/>
      <selection pane="bottomLeft" activeCell="A10" sqref="A10"/>
      <selection pane="bottomRight" activeCell="A10" sqref="A10:B407"/>
    </sheetView>
  </sheetViews>
  <sheetFormatPr defaultColWidth="8.88671875" defaultRowHeight="15.6"/>
  <cols>
    <col min="1" max="1" width="16.6640625" style="2" customWidth="1"/>
    <col min="2" max="2" width="33.6640625" style="7" customWidth="1"/>
    <col min="3" max="3" width="32.6640625" style="7" customWidth="1"/>
    <col min="4" max="4" width="15.44140625" style="2" customWidth="1"/>
    <col min="5" max="5" width="21.44140625" style="8" customWidth="1"/>
    <col min="6" max="15" width="9" style="417" bestFit="1" customWidth="1"/>
    <col min="16" max="22" width="9" style="495" bestFit="1" customWidth="1"/>
    <col min="23" max="23" width="13" style="500" customWidth="1"/>
    <col min="24" max="24" width="14.33203125" style="417" customWidth="1"/>
    <col min="25" max="26" width="12.6640625" style="417" customWidth="1"/>
    <col min="27" max="27" width="11" style="417" customWidth="1"/>
    <col min="28" max="32" width="11.44140625" style="417" customWidth="1"/>
    <col min="33" max="36" width="13.6640625" style="417" customWidth="1"/>
    <col min="37" max="37" width="13.6640625" style="500" customWidth="1"/>
    <col min="38" max="38" width="29.33203125" style="417" customWidth="1"/>
    <col min="39" max="39" width="5.109375" style="9" customWidth="1"/>
    <col min="40" max="41" width="20.44140625" style="9" customWidth="1"/>
    <col min="42" max="42" width="15.44140625" style="9" customWidth="1"/>
    <col min="43" max="43" width="16" style="9" customWidth="1"/>
    <col min="44" max="44" width="11.88671875" style="9" bestFit="1" customWidth="1"/>
    <col min="45" max="16384" width="8.88671875" style="9"/>
  </cols>
  <sheetData>
    <row r="3" spans="1:43">
      <c r="A3" s="493"/>
      <c r="B3" s="494"/>
      <c r="C3" s="494"/>
      <c r="D3" s="493"/>
      <c r="E3" s="494"/>
    </row>
    <row r="4" spans="1:43">
      <c r="A4" s="493"/>
      <c r="B4" s="494"/>
      <c r="C4" s="494"/>
      <c r="D4" s="493"/>
      <c r="E4" s="494"/>
    </row>
    <row r="5" spans="1:43">
      <c r="A5" s="495"/>
      <c r="B5" s="417"/>
      <c r="C5" s="417"/>
      <c r="D5" s="495"/>
      <c r="E5" s="417"/>
    </row>
    <row r="6" spans="1:43">
      <c r="A6" s="30"/>
      <c r="B6" s="10"/>
      <c r="C6" s="10"/>
      <c r="D6" s="30"/>
      <c r="E6" s="10"/>
    </row>
    <row r="7" spans="1:43" ht="69" customHeight="1">
      <c r="A7" s="704" t="s">
        <v>354</v>
      </c>
      <c r="B7" s="690" t="s">
        <v>355</v>
      </c>
      <c r="C7" s="690" t="s">
        <v>365</v>
      </c>
      <c r="D7" s="704" t="s">
        <v>356</v>
      </c>
      <c r="E7" s="690" t="s">
        <v>0</v>
      </c>
      <c r="F7" s="693" t="s">
        <v>366</v>
      </c>
      <c r="G7" s="693"/>
      <c r="H7" s="693"/>
      <c r="I7" s="693"/>
      <c r="J7" s="693"/>
      <c r="K7" s="693"/>
      <c r="L7" s="693" t="s">
        <v>367</v>
      </c>
      <c r="M7" s="693"/>
      <c r="N7" s="693"/>
      <c r="O7" s="693"/>
      <c r="P7" s="691" t="s">
        <v>368</v>
      </c>
      <c r="Q7" s="691"/>
      <c r="R7" s="691"/>
      <c r="S7" s="691"/>
      <c r="T7" s="691" t="s">
        <v>369</v>
      </c>
      <c r="U7" s="691"/>
      <c r="V7" s="691"/>
      <c r="W7" s="693" t="s">
        <v>370</v>
      </c>
      <c r="X7" s="693"/>
      <c r="Y7" s="693"/>
      <c r="Z7" s="693"/>
      <c r="AA7" s="693"/>
      <c r="AB7" s="693"/>
      <c r="AC7" s="693"/>
      <c r="AD7" s="693"/>
      <c r="AE7" s="693"/>
      <c r="AF7" s="693"/>
      <c r="AG7" s="693"/>
      <c r="AH7" s="693"/>
      <c r="AI7" s="693"/>
      <c r="AJ7" s="693"/>
      <c r="AK7" s="681" t="s">
        <v>944</v>
      </c>
      <c r="AL7" s="693" t="s">
        <v>371</v>
      </c>
      <c r="AP7" s="693" t="s">
        <v>818</v>
      </c>
      <c r="AQ7" s="693"/>
    </row>
    <row r="8" spans="1:43" ht="15.6" customHeight="1">
      <c r="A8" s="704"/>
      <c r="B8" s="690"/>
      <c r="C8" s="690"/>
      <c r="D8" s="704"/>
      <c r="E8" s="690"/>
      <c r="F8" s="693" t="s">
        <v>372</v>
      </c>
      <c r="G8" s="693"/>
      <c r="H8" s="693"/>
      <c r="I8" s="693" t="s">
        <v>373</v>
      </c>
      <c r="J8" s="693"/>
      <c r="K8" s="693"/>
      <c r="L8" s="693" t="s">
        <v>374</v>
      </c>
      <c r="M8" s="693" t="s">
        <v>5</v>
      </c>
      <c r="N8" s="693" t="s">
        <v>6</v>
      </c>
      <c r="O8" s="693" t="s">
        <v>373</v>
      </c>
      <c r="P8" s="691" t="s">
        <v>374</v>
      </c>
      <c r="Q8" s="691" t="s">
        <v>5</v>
      </c>
      <c r="R8" s="691" t="s">
        <v>6</v>
      </c>
      <c r="S8" s="691" t="s">
        <v>373</v>
      </c>
      <c r="T8" s="691" t="s">
        <v>374</v>
      </c>
      <c r="U8" s="691" t="s">
        <v>5</v>
      </c>
      <c r="V8" s="691" t="s">
        <v>6</v>
      </c>
      <c r="W8" s="695" t="s">
        <v>375</v>
      </c>
      <c r="X8" s="694" t="s">
        <v>376</v>
      </c>
      <c r="Y8" s="694"/>
      <c r="Z8" s="694" t="s">
        <v>377</v>
      </c>
      <c r="AA8" s="676" t="s">
        <v>378</v>
      </c>
      <c r="AB8" s="676" t="s">
        <v>379</v>
      </c>
      <c r="AC8" s="676"/>
      <c r="AD8" s="676"/>
      <c r="AE8" s="676"/>
      <c r="AF8" s="676" t="s">
        <v>380</v>
      </c>
      <c r="AG8" s="676" t="s">
        <v>381</v>
      </c>
      <c r="AH8" s="676" t="s">
        <v>379</v>
      </c>
      <c r="AI8" s="676"/>
      <c r="AJ8" s="676"/>
      <c r="AK8" s="682"/>
      <c r="AL8" s="693"/>
      <c r="AP8" s="702" t="s">
        <v>819</v>
      </c>
      <c r="AQ8" s="318" t="s">
        <v>412</v>
      </c>
    </row>
    <row r="9" spans="1:43" ht="140.4">
      <c r="A9" s="704"/>
      <c r="B9" s="690"/>
      <c r="C9" s="690"/>
      <c r="D9" s="704"/>
      <c r="E9" s="690"/>
      <c r="F9" s="311" t="s">
        <v>374</v>
      </c>
      <c r="G9" s="311" t="s">
        <v>5</v>
      </c>
      <c r="H9" s="311" t="s">
        <v>6</v>
      </c>
      <c r="I9" s="312" t="s">
        <v>382</v>
      </c>
      <c r="J9" s="312" t="s">
        <v>383</v>
      </c>
      <c r="K9" s="312" t="s">
        <v>384</v>
      </c>
      <c r="L9" s="693"/>
      <c r="M9" s="693"/>
      <c r="N9" s="693"/>
      <c r="O9" s="693"/>
      <c r="P9" s="691"/>
      <c r="Q9" s="691"/>
      <c r="R9" s="691"/>
      <c r="S9" s="691"/>
      <c r="T9" s="691"/>
      <c r="U9" s="691"/>
      <c r="V9" s="691"/>
      <c r="W9" s="695"/>
      <c r="X9" s="317" t="s">
        <v>372</v>
      </c>
      <c r="Y9" s="317" t="s">
        <v>373</v>
      </c>
      <c r="Z9" s="694"/>
      <c r="AA9" s="676"/>
      <c r="AB9" s="312" t="s">
        <v>385</v>
      </c>
      <c r="AC9" s="312" t="s">
        <v>386</v>
      </c>
      <c r="AD9" s="312" t="s">
        <v>387</v>
      </c>
      <c r="AE9" s="312" t="s">
        <v>388</v>
      </c>
      <c r="AF9" s="676"/>
      <c r="AG9" s="676"/>
      <c r="AH9" s="312" t="s">
        <v>389</v>
      </c>
      <c r="AI9" s="312" t="s">
        <v>390</v>
      </c>
      <c r="AJ9" s="312" t="s">
        <v>391</v>
      </c>
      <c r="AK9" s="683"/>
      <c r="AL9" s="693"/>
      <c r="AN9" s="89"/>
      <c r="AO9" s="90"/>
      <c r="AP9" s="703"/>
      <c r="AQ9" s="318" t="s">
        <v>820</v>
      </c>
    </row>
    <row r="10" spans="1:43" s="417" customFormat="1" ht="19.95" customHeight="1">
      <c r="A10" s="727" t="s">
        <v>11</v>
      </c>
      <c r="B10" s="313" t="s">
        <v>12</v>
      </c>
      <c r="C10" s="71" t="s">
        <v>470</v>
      </c>
      <c r="D10" s="406">
        <v>186</v>
      </c>
      <c r="E10" s="394" t="s">
        <v>967</v>
      </c>
      <c r="F10" s="412">
        <v>1</v>
      </c>
      <c r="G10" s="412"/>
      <c r="H10" s="412"/>
      <c r="I10" s="404">
        <v>0.25</v>
      </c>
      <c r="J10" s="404"/>
      <c r="K10" s="404"/>
      <c r="L10" s="412">
        <v>1</v>
      </c>
      <c r="M10" s="412"/>
      <c r="N10" s="412"/>
      <c r="O10" s="412">
        <v>0.25</v>
      </c>
      <c r="P10" s="407">
        <v>1</v>
      </c>
      <c r="Q10" s="407"/>
      <c r="R10" s="407"/>
      <c r="S10" s="407"/>
      <c r="T10" s="407" t="s">
        <v>429</v>
      </c>
      <c r="U10" s="407"/>
      <c r="V10" s="407"/>
      <c r="W10" s="332">
        <f t="shared" ref="W10:W23" si="0">X10+Y10+Z10+AA10+AF10+AG10</f>
        <v>581</v>
      </c>
      <c r="X10" s="410">
        <v>393.5</v>
      </c>
      <c r="Y10" s="410"/>
      <c r="Z10" s="410">
        <v>118.8</v>
      </c>
      <c r="AA10" s="409">
        <f t="shared" ref="AA10:AA23" si="1">AB10+AC10+AD10+AE10</f>
        <v>51.7</v>
      </c>
      <c r="AB10" s="405"/>
      <c r="AC10" s="405">
        <v>46.1</v>
      </c>
      <c r="AD10" s="405"/>
      <c r="AE10" s="405">
        <v>5.6</v>
      </c>
      <c r="AF10" s="405"/>
      <c r="AG10" s="409">
        <f t="shared" ref="AG10:AG23" si="2">AH10+AI10+AJ10</f>
        <v>17</v>
      </c>
      <c r="AH10" s="405">
        <v>11</v>
      </c>
      <c r="AI10" s="405">
        <v>6</v>
      </c>
      <c r="AJ10" s="405"/>
      <c r="AK10" s="343">
        <v>799.3</v>
      </c>
      <c r="AL10" s="318"/>
      <c r="AN10" s="417">
        <f>W10</f>
        <v>581</v>
      </c>
      <c r="AO10" s="417">
        <f>X10+Y10+Z10</f>
        <v>512.29999999999995</v>
      </c>
      <c r="AP10" s="318">
        <f t="shared" ref="AP10:AP23" si="3">$AP$24*(AN10/$AN$24)</f>
        <v>756.08438957929059</v>
      </c>
      <c r="AQ10" s="318">
        <f t="shared" ref="AQ10:AQ23" si="4">$AQ$24*(AO10/$AO$24)</f>
        <v>692.59336286121891</v>
      </c>
    </row>
    <row r="11" spans="1:43" s="417" customFormat="1" ht="19.95" customHeight="1">
      <c r="A11" s="727"/>
      <c r="B11" s="313" t="s">
        <v>14</v>
      </c>
      <c r="C11" s="71" t="s">
        <v>471</v>
      </c>
      <c r="D11" s="406">
        <v>316</v>
      </c>
      <c r="E11" s="394" t="s">
        <v>15</v>
      </c>
      <c r="F11" s="412">
        <v>1</v>
      </c>
      <c r="G11" s="412"/>
      <c r="H11" s="412"/>
      <c r="I11" s="404">
        <v>0.25</v>
      </c>
      <c r="J11" s="404"/>
      <c r="K11" s="404"/>
      <c r="L11" s="412">
        <v>1</v>
      </c>
      <c r="M11" s="412"/>
      <c r="N11" s="412"/>
      <c r="O11" s="412">
        <v>0.25</v>
      </c>
      <c r="P11" s="407">
        <v>1</v>
      </c>
      <c r="Q11" s="407"/>
      <c r="R11" s="407"/>
      <c r="S11" s="407"/>
      <c r="T11" s="407" t="s">
        <v>429</v>
      </c>
      <c r="U11" s="407"/>
      <c r="V11" s="407"/>
      <c r="W11" s="332">
        <f t="shared" si="0"/>
        <v>587.20000000000005</v>
      </c>
      <c r="X11" s="410">
        <v>367.5</v>
      </c>
      <c r="Y11" s="410"/>
      <c r="Z11" s="410">
        <v>111</v>
      </c>
      <c r="AA11" s="409">
        <f t="shared" si="1"/>
        <v>84.699999999999989</v>
      </c>
      <c r="AB11" s="405">
        <v>5.0999999999999996</v>
      </c>
      <c r="AC11" s="405">
        <v>74</v>
      </c>
      <c r="AD11" s="405"/>
      <c r="AE11" s="405">
        <v>5.6</v>
      </c>
      <c r="AF11" s="405"/>
      <c r="AG11" s="409">
        <f t="shared" si="2"/>
        <v>24</v>
      </c>
      <c r="AH11" s="405">
        <v>18</v>
      </c>
      <c r="AI11" s="405">
        <v>4</v>
      </c>
      <c r="AJ11" s="405">
        <v>2</v>
      </c>
      <c r="AK11" s="332">
        <v>807.8</v>
      </c>
      <c r="AL11" s="318"/>
      <c r="AN11" s="417">
        <f t="shared" ref="AN11:AN23" si="5">W11</f>
        <v>587.20000000000005</v>
      </c>
      <c r="AO11" s="417">
        <f t="shared" ref="AO11:AO23" si="6">X11+Y11+Z11</f>
        <v>478.5</v>
      </c>
      <c r="AP11" s="318">
        <f t="shared" si="3"/>
        <v>764.15276000165147</v>
      </c>
      <c r="AQ11" s="318">
        <f t="shared" si="4"/>
        <v>646.89815367771473</v>
      </c>
    </row>
    <row r="12" spans="1:43" s="417" customFormat="1" ht="19.95" customHeight="1">
      <c r="A12" s="727"/>
      <c r="B12" s="313" t="s">
        <v>16</v>
      </c>
      <c r="C12" s="71" t="s">
        <v>472</v>
      </c>
      <c r="D12" s="406">
        <v>251</v>
      </c>
      <c r="E12" s="394" t="s">
        <v>15</v>
      </c>
      <c r="F12" s="412">
        <v>1</v>
      </c>
      <c r="G12" s="412"/>
      <c r="H12" s="412"/>
      <c r="I12" s="404">
        <v>0.25</v>
      </c>
      <c r="J12" s="404"/>
      <c r="K12" s="404"/>
      <c r="L12" s="412">
        <v>1</v>
      </c>
      <c r="M12" s="412"/>
      <c r="N12" s="412"/>
      <c r="O12" s="412">
        <v>0.25</v>
      </c>
      <c r="P12" s="407">
        <v>1</v>
      </c>
      <c r="Q12" s="407"/>
      <c r="R12" s="407"/>
      <c r="S12" s="407"/>
      <c r="T12" s="407" t="s">
        <v>429</v>
      </c>
      <c r="U12" s="407"/>
      <c r="V12" s="407"/>
      <c r="W12" s="332">
        <f t="shared" si="0"/>
        <v>578</v>
      </c>
      <c r="X12" s="410">
        <v>384.1</v>
      </c>
      <c r="Y12" s="410"/>
      <c r="Z12" s="410">
        <v>116</v>
      </c>
      <c r="AA12" s="409">
        <f t="shared" si="1"/>
        <v>53.900000000000006</v>
      </c>
      <c r="AB12" s="405">
        <v>5.0999999999999996</v>
      </c>
      <c r="AC12" s="405"/>
      <c r="AD12" s="405">
        <v>43.2</v>
      </c>
      <c r="AE12" s="405">
        <v>5.6</v>
      </c>
      <c r="AF12" s="405"/>
      <c r="AG12" s="409">
        <f t="shared" si="2"/>
        <v>24</v>
      </c>
      <c r="AH12" s="405">
        <v>13</v>
      </c>
      <c r="AI12" s="405">
        <v>10</v>
      </c>
      <c r="AJ12" s="405">
        <v>1</v>
      </c>
      <c r="AK12" s="332">
        <v>795</v>
      </c>
      <c r="AL12" s="318"/>
      <c r="AN12" s="417">
        <f t="shared" si="5"/>
        <v>578</v>
      </c>
      <c r="AO12" s="417">
        <f t="shared" si="6"/>
        <v>500.1</v>
      </c>
      <c r="AP12" s="318">
        <f t="shared" si="3"/>
        <v>752.1803393749226</v>
      </c>
      <c r="AQ12" s="318">
        <f t="shared" si="4"/>
        <v>676.09982581865233</v>
      </c>
    </row>
    <row r="13" spans="1:43" s="417" customFormat="1" ht="19.95" customHeight="1">
      <c r="A13" s="727"/>
      <c r="B13" s="313" t="s">
        <v>17</v>
      </c>
      <c r="C13" s="71" t="s">
        <v>473</v>
      </c>
      <c r="D13" s="406">
        <v>129</v>
      </c>
      <c r="E13" s="394" t="s">
        <v>18</v>
      </c>
      <c r="F13" s="412"/>
      <c r="G13" s="412">
        <v>1</v>
      </c>
      <c r="H13" s="412"/>
      <c r="I13" s="404">
        <v>0.25</v>
      </c>
      <c r="J13" s="404"/>
      <c r="K13" s="404"/>
      <c r="L13" s="412"/>
      <c r="M13" s="412">
        <v>1</v>
      </c>
      <c r="N13" s="412"/>
      <c r="O13" s="412">
        <v>0.25</v>
      </c>
      <c r="P13" s="407"/>
      <c r="Q13" s="407">
        <v>1</v>
      </c>
      <c r="R13" s="407"/>
      <c r="S13" s="407">
        <v>1</v>
      </c>
      <c r="T13" s="407"/>
      <c r="U13" s="407" t="s">
        <v>429</v>
      </c>
      <c r="V13" s="407"/>
      <c r="W13" s="332">
        <f t="shared" si="0"/>
        <v>587</v>
      </c>
      <c r="X13" s="410">
        <v>289.60000000000002</v>
      </c>
      <c r="Y13" s="410">
        <v>66.5</v>
      </c>
      <c r="Z13" s="410">
        <v>107.5</v>
      </c>
      <c r="AA13" s="409">
        <f t="shared" si="1"/>
        <v>107.39999999999999</v>
      </c>
      <c r="AB13" s="405"/>
      <c r="AC13" s="405">
        <v>101.8</v>
      </c>
      <c r="AD13" s="405"/>
      <c r="AE13" s="405">
        <v>5.6</v>
      </c>
      <c r="AF13" s="405"/>
      <c r="AG13" s="409">
        <f t="shared" si="2"/>
        <v>16</v>
      </c>
      <c r="AH13" s="405">
        <v>10</v>
      </c>
      <c r="AI13" s="405">
        <v>4</v>
      </c>
      <c r="AJ13" s="405">
        <v>2</v>
      </c>
      <c r="AK13" s="332">
        <v>807.4</v>
      </c>
      <c r="AL13" s="318"/>
      <c r="AN13" s="417">
        <f t="shared" si="5"/>
        <v>587</v>
      </c>
      <c r="AO13" s="417">
        <f t="shared" si="6"/>
        <v>463.6</v>
      </c>
      <c r="AP13" s="318">
        <f t="shared" si="3"/>
        <v>763.89248998802691</v>
      </c>
      <c r="AQ13" s="318">
        <f t="shared" si="4"/>
        <v>626.754407617531</v>
      </c>
    </row>
    <row r="14" spans="1:43" s="417" customFormat="1" ht="19.95" customHeight="1">
      <c r="A14" s="727"/>
      <c r="B14" s="313" t="s">
        <v>19</v>
      </c>
      <c r="C14" s="71" t="s">
        <v>474</v>
      </c>
      <c r="D14" s="406">
        <v>210</v>
      </c>
      <c r="E14" s="394" t="s">
        <v>18</v>
      </c>
      <c r="F14" s="412"/>
      <c r="G14" s="412">
        <v>1</v>
      </c>
      <c r="H14" s="412"/>
      <c r="I14" s="404">
        <v>0.25</v>
      </c>
      <c r="J14" s="404"/>
      <c r="K14" s="404"/>
      <c r="L14" s="412"/>
      <c r="M14" s="412">
        <v>1</v>
      </c>
      <c r="N14" s="412"/>
      <c r="O14" s="412">
        <v>0.25</v>
      </c>
      <c r="P14" s="407"/>
      <c r="Q14" s="407">
        <v>1</v>
      </c>
      <c r="R14" s="407"/>
      <c r="S14" s="407"/>
      <c r="T14" s="407"/>
      <c r="U14" s="407" t="s">
        <v>429</v>
      </c>
      <c r="V14" s="407"/>
      <c r="W14" s="332">
        <f t="shared" si="0"/>
        <v>622.09999999999991</v>
      </c>
      <c r="X14" s="410">
        <v>357.4</v>
      </c>
      <c r="Y14" s="410"/>
      <c r="Z14" s="410">
        <v>108</v>
      </c>
      <c r="AA14" s="409">
        <f t="shared" si="1"/>
        <v>142.69999999999999</v>
      </c>
      <c r="AB14" s="405"/>
      <c r="AC14" s="405">
        <v>137.1</v>
      </c>
      <c r="AD14" s="405"/>
      <c r="AE14" s="405">
        <v>5.6</v>
      </c>
      <c r="AF14" s="405"/>
      <c r="AG14" s="409">
        <f t="shared" si="2"/>
        <v>14</v>
      </c>
      <c r="AH14" s="405">
        <v>10</v>
      </c>
      <c r="AI14" s="405">
        <v>3</v>
      </c>
      <c r="AJ14" s="405">
        <v>1</v>
      </c>
      <c r="AK14" s="332">
        <v>855.8</v>
      </c>
      <c r="AL14" s="318"/>
      <c r="AN14" s="417">
        <f t="shared" si="5"/>
        <v>622.09999999999991</v>
      </c>
      <c r="AO14" s="417">
        <f t="shared" si="6"/>
        <v>465.4</v>
      </c>
      <c r="AP14" s="318">
        <f t="shared" si="3"/>
        <v>809.56987737913369</v>
      </c>
      <c r="AQ14" s="318">
        <f t="shared" si="4"/>
        <v>629.18788029594236</v>
      </c>
    </row>
    <row r="15" spans="1:43" s="417" customFormat="1" ht="19.95" customHeight="1">
      <c r="A15" s="727"/>
      <c r="B15" s="313" t="s">
        <v>20</v>
      </c>
      <c r="C15" s="71" t="s">
        <v>475</v>
      </c>
      <c r="D15" s="406">
        <v>253</v>
      </c>
      <c r="E15" s="394" t="s">
        <v>15</v>
      </c>
      <c r="F15" s="412">
        <v>1</v>
      </c>
      <c r="G15" s="412"/>
      <c r="H15" s="412"/>
      <c r="I15" s="404">
        <v>0.25</v>
      </c>
      <c r="J15" s="404"/>
      <c r="K15" s="404"/>
      <c r="L15" s="412">
        <v>1</v>
      </c>
      <c r="M15" s="412"/>
      <c r="N15" s="412"/>
      <c r="O15" s="412">
        <v>0.25</v>
      </c>
      <c r="P15" s="407">
        <v>1</v>
      </c>
      <c r="Q15" s="407"/>
      <c r="R15" s="407"/>
      <c r="S15" s="407"/>
      <c r="T15" s="407" t="s">
        <v>429</v>
      </c>
      <c r="U15" s="407"/>
      <c r="V15" s="407"/>
      <c r="W15" s="332">
        <f t="shared" si="0"/>
        <v>490.2</v>
      </c>
      <c r="X15" s="410">
        <v>315.2</v>
      </c>
      <c r="Y15" s="410"/>
      <c r="Z15" s="410">
        <v>95.2</v>
      </c>
      <c r="AA15" s="409">
        <f t="shared" si="1"/>
        <v>71.3</v>
      </c>
      <c r="AB15" s="405"/>
      <c r="AC15" s="405">
        <v>65.7</v>
      </c>
      <c r="AD15" s="405"/>
      <c r="AE15" s="405">
        <v>5.6</v>
      </c>
      <c r="AF15" s="405"/>
      <c r="AG15" s="409">
        <f t="shared" si="2"/>
        <v>8.5</v>
      </c>
      <c r="AH15" s="405">
        <v>4</v>
      </c>
      <c r="AI15" s="405">
        <v>3</v>
      </c>
      <c r="AJ15" s="405">
        <v>1.5</v>
      </c>
      <c r="AK15" s="332">
        <v>674.3</v>
      </c>
      <c r="AL15" s="318"/>
      <c r="AN15" s="417">
        <f t="shared" si="5"/>
        <v>490.2</v>
      </c>
      <c r="AO15" s="417">
        <f t="shared" si="6"/>
        <v>410.4</v>
      </c>
      <c r="AP15" s="318">
        <f t="shared" si="3"/>
        <v>637.9218033937492</v>
      </c>
      <c r="AQ15" s="318">
        <f t="shared" si="4"/>
        <v>554.83177067781423</v>
      </c>
    </row>
    <row r="16" spans="1:43" s="417" customFormat="1" ht="19.95" customHeight="1">
      <c r="A16" s="727"/>
      <c r="B16" s="313" t="s">
        <v>22</v>
      </c>
      <c r="C16" s="71" t="s">
        <v>476</v>
      </c>
      <c r="D16" s="406">
        <v>132</v>
      </c>
      <c r="E16" s="394" t="s">
        <v>15</v>
      </c>
      <c r="F16" s="412">
        <v>1</v>
      </c>
      <c r="G16" s="412"/>
      <c r="H16" s="412"/>
      <c r="I16" s="404">
        <v>0.25</v>
      </c>
      <c r="J16" s="404"/>
      <c r="K16" s="404"/>
      <c r="L16" s="412">
        <v>1</v>
      </c>
      <c r="M16" s="412"/>
      <c r="N16" s="412"/>
      <c r="O16" s="412">
        <v>0.25</v>
      </c>
      <c r="P16" s="407">
        <v>1</v>
      </c>
      <c r="Q16" s="407"/>
      <c r="R16" s="407"/>
      <c r="S16" s="407"/>
      <c r="T16" s="407" t="s">
        <v>429</v>
      </c>
      <c r="U16" s="407"/>
      <c r="V16" s="407"/>
      <c r="W16" s="332">
        <f t="shared" si="0"/>
        <v>399.5</v>
      </c>
      <c r="X16" s="410">
        <v>278.3</v>
      </c>
      <c r="Y16" s="410"/>
      <c r="Z16" s="410">
        <v>84</v>
      </c>
      <c r="AA16" s="409">
        <f t="shared" si="1"/>
        <v>27.200000000000003</v>
      </c>
      <c r="AB16" s="405"/>
      <c r="AC16" s="405"/>
      <c r="AD16" s="405">
        <v>21.6</v>
      </c>
      <c r="AE16" s="405">
        <v>5.6</v>
      </c>
      <c r="AF16" s="405"/>
      <c r="AG16" s="409">
        <f t="shared" si="2"/>
        <v>10</v>
      </c>
      <c r="AH16" s="405">
        <v>5</v>
      </c>
      <c r="AI16" s="405">
        <v>5</v>
      </c>
      <c r="AJ16" s="405"/>
      <c r="AK16" s="332">
        <v>549.5</v>
      </c>
      <c r="AL16" s="318"/>
      <c r="AN16" s="417">
        <f t="shared" si="5"/>
        <v>399.5</v>
      </c>
      <c r="AO16" s="417">
        <f t="shared" si="6"/>
        <v>362.3</v>
      </c>
      <c r="AP16" s="318">
        <f t="shared" si="3"/>
        <v>519.88935221502004</v>
      </c>
      <c r="AQ16" s="318">
        <f t="shared" si="4"/>
        <v>489.80397299359674</v>
      </c>
    </row>
    <row r="17" spans="1:45" s="417" customFormat="1" ht="19.95" customHeight="1">
      <c r="A17" s="727"/>
      <c r="B17" s="394" t="s">
        <v>832</v>
      </c>
      <c r="C17" s="71"/>
      <c r="D17" s="406">
        <v>438</v>
      </c>
      <c r="E17" s="394" t="s">
        <v>968</v>
      </c>
      <c r="F17" s="412">
        <v>1</v>
      </c>
      <c r="G17" s="412"/>
      <c r="H17" s="412"/>
      <c r="I17" s="404">
        <v>0.25</v>
      </c>
      <c r="J17" s="404"/>
      <c r="K17" s="404"/>
      <c r="L17" s="412">
        <v>1</v>
      </c>
      <c r="M17" s="412"/>
      <c r="N17" s="412"/>
      <c r="O17" s="412">
        <v>0.25</v>
      </c>
      <c r="P17" s="407">
        <v>1</v>
      </c>
      <c r="Q17" s="407"/>
      <c r="R17" s="407"/>
      <c r="S17" s="407"/>
      <c r="T17" s="407" t="s">
        <v>429</v>
      </c>
      <c r="U17" s="407"/>
      <c r="V17" s="407"/>
      <c r="W17" s="332">
        <f t="shared" si="0"/>
        <v>513.70000000000005</v>
      </c>
      <c r="X17" s="410">
        <v>325.7</v>
      </c>
      <c r="Y17" s="410"/>
      <c r="Z17" s="410">
        <v>98.4</v>
      </c>
      <c r="AA17" s="409">
        <f t="shared" si="1"/>
        <v>61.6</v>
      </c>
      <c r="AB17" s="405"/>
      <c r="AC17" s="405">
        <v>56</v>
      </c>
      <c r="AD17" s="405"/>
      <c r="AE17" s="405">
        <v>5.6</v>
      </c>
      <c r="AF17" s="405"/>
      <c r="AG17" s="409">
        <f t="shared" si="2"/>
        <v>28</v>
      </c>
      <c r="AH17" s="405">
        <v>5</v>
      </c>
      <c r="AI17" s="405">
        <v>15</v>
      </c>
      <c r="AJ17" s="405">
        <v>8</v>
      </c>
      <c r="AK17" s="332">
        <v>706.7</v>
      </c>
      <c r="AL17" s="318"/>
      <c r="AP17" s="318"/>
      <c r="AQ17" s="318"/>
    </row>
    <row r="18" spans="1:45" s="417" customFormat="1" ht="19.95" customHeight="1">
      <c r="A18" s="727"/>
      <c r="B18" s="313" t="s">
        <v>23</v>
      </c>
      <c r="C18" s="71" t="s">
        <v>477</v>
      </c>
      <c r="D18" s="406">
        <v>412</v>
      </c>
      <c r="E18" s="394" t="s">
        <v>15</v>
      </c>
      <c r="F18" s="412">
        <v>1</v>
      </c>
      <c r="G18" s="412"/>
      <c r="H18" s="412"/>
      <c r="I18" s="404">
        <v>0.5</v>
      </c>
      <c r="J18" s="404"/>
      <c r="K18" s="404"/>
      <c r="L18" s="412">
        <v>1</v>
      </c>
      <c r="M18" s="412"/>
      <c r="N18" s="412"/>
      <c r="O18" s="412">
        <v>0.5</v>
      </c>
      <c r="P18" s="407">
        <v>1</v>
      </c>
      <c r="Q18" s="407"/>
      <c r="R18" s="407"/>
      <c r="S18" s="407">
        <v>1</v>
      </c>
      <c r="T18" s="407" t="s">
        <v>429</v>
      </c>
      <c r="U18" s="407"/>
      <c r="V18" s="407"/>
      <c r="W18" s="332">
        <f t="shared" si="0"/>
        <v>690.80000000000007</v>
      </c>
      <c r="X18" s="410">
        <v>367.8</v>
      </c>
      <c r="Y18" s="410">
        <v>84.2</v>
      </c>
      <c r="Z18" s="410">
        <v>136.5</v>
      </c>
      <c r="AA18" s="409">
        <f t="shared" si="1"/>
        <v>55.2</v>
      </c>
      <c r="AB18" s="405">
        <v>5.0999999999999996</v>
      </c>
      <c r="AC18" s="405">
        <v>44.5</v>
      </c>
      <c r="AD18" s="405"/>
      <c r="AE18" s="405">
        <v>5.6</v>
      </c>
      <c r="AF18" s="405">
        <v>17.100000000000001</v>
      </c>
      <c r="AG18" s="409">
        <f t="shared" si="2"/>
        <v>30</v>
      </c>
      <c r="AH18" s="405">
        <v>13</v>
      </c>
      <c r="AI18" s="405">
        <v>10</v>
      </c>
      <c r="AJ18" s="405">
        <v>7</v>
      </c>
      <c r="AK18" s="332">
        <v>950.2</v>
      </c>
      <c r="AL18" s="318"/>
      <c r="AN18" s="417">
        <f t="shared" si="5"/>
        <v>690.80000000000007</v>
      </c>
      <c r="AO18" s="417">
        <f t="shared" si="6"/>
        <v>588.5</v>
      </c>
      <c r="AP18" s="318">
        <f t="shared" si="3"/>
        <v>898.97262705916353</v>
      </c>
      <c r="AQ18" s="318">
        <f t="shared" si="4"/>
        <v>795.61037291397099</v>
      </c>
    </row>
    <row r="19" spans="1:45" s="417" customFormat="1" ht="19.95" customHeight="1">
      <c r="A19" s="727"/>
      <c r="B19" s="313" t="s">
        <v>24</v>
      </c>
      <c r="C19" s="71" t="s">
        <v>478</v>
      </c>
      <c r="D19" s="406">
        <v>120</v>
      </c>
      <c r="E19" s="394" t="s">
        <v>15</v>
      </c>
      <c r="F19" s="412">
        <v>1</v>
      </c>
      <c r="G19" s="412"/>
      <c r="H19" s="412"/>
      <c r="I19" s="404">
        <v>0.5</v>
      </c>
      <c r="J19" s="404"/>
      <c r="K19" s="404"/>
      <c r="L19" s="412">
        <v>1</v>
      </c>
      <c r="M19" s="412"/>
      <c r="N19" s="412"/>
      <c r="O19" s="412">
        <v>0.5</v>
      </c>
      <c r="P19" s="407">
        <v>1</v>
      </c>
      <c r="Q19" s="407"/>
      <c r="R19" s="407"/>
      <c r="S19" s="407">
        <v>1</v>
      </c>
      <c r="T19" s="407" t="s">
        <v>429</v>
      </c>
      <c r="U19" s="407"/>
      <c r="V19" s="407"/>
      <c r="W19" s="332">
        <f t="shared" si="0"/>
        <v>648.09999999999991</v>
      </c>
      <c r="X19" s="410">
        <v>343.8</v>
      </c>
      <c r="Y19" s="410">
        <v>95.8</v>
      </c>
      <c r="Z19" s="410">
        <v>132.69999999999999</v>
      </c>
      <c r="AA19" s="409">
        <f t="shared" si="1"/>
        <v>52.8</v>
      </c>
      <c r="AB19" s="405">
        <v>5</v>
      </c>
      <c r="AC19" s="405">
        <v>47.8</v>
      </c>
      <c r="AD19" s="405"/>
      <c r="AE19" s="405"/>
      <c r="AF19" s="405"/>
      <c r="AG19" s="409">
        <f t="shared" si="2"/>
        <v>23</v>
      </c>
      <c r="AH19" s="405">
        <v>10</v>
      </c>
      <c r="AI19" s="405">
        <v>5</v>
      </c>
      <c r="AJ19" s="405">
        <v>8</v>
      </c>
      <c r="AK19" s="332">
        <v>891.5</v>
      </c>
      <c r="AL19" s="318"/>
      <c r="AN19" s="417">
        <f t="shared" si="5"/>
        <v>648.09999999999991</v>
      </c>
      <c r="AO19" s="417">
        <f t="shared" si="6"/>
        <v>572.29999999999995</v>
      </c>
      <c r="AP19" s="318">
        <f t="shared" si="3"/>
        <v>843.40497915032392</v>
      </c>
      <c r="AQ19" s="318">
        <f t="shared" si="4"/>
        <v>773.70911880826782</v>
      </c>
    </row>
    <row r="20" spans="1:45" s="417" customFormat="1" ht="19.95" customHeight="1">
      <c r="A20" s="727"/>
      <c r="B20" s="313" t="s">
        <v>25</v>
      </c>
      <c r="C20" s="71" t="s">
        <v>479</v>
      </c>
      <c r="D20" s="406">
        <v>121</v>
      </c>
      <c r="E20" s="394" t="s">
        <v>18</v>
      </c>
      <c r="F20" s="412"/>
      <c r="G20" s="412">
        <v>1</v>
      </c>
      <c r="H20" s="412"/>
      <c r="I20" s="404">
        <v>0.25</v>
      </c>
      <c r="J20" s="404"/>
      <c r="K20" s="404"/>
      <c r="L20" s="412">
        <v>1</v>
      </c>
      <c r="M20" s="412">
        <v>1</v>
      </c>
      <c r="N20" s="412"/>
      <c r="O20" s="412">
        <v>0.25</v>
      </c>
      <c r="P20" s="407"/>
      <c r="Q20" s="407">
        <v>1</v>
      </c>
      <c r="R20" s="407"/>
      <c r="S20" s="407"/>
      <c r="T20" s="407"/>
      <c r="U20" s="407" t="s">
        <v>429</v>
      </c>
      <c r="V20" s="407"/>
      <c r="W20" s="332">
        <f t="shared" si="0"/>
        <v>489.09999999999997</v>
      </c>
      <c r="X20" s="410">
        <v>334.2</v>
      </c>
      <c r="Y20" s="410"/>
      <c r="Z20" s="410">
        <v>101</v>
      </c>
      <c r="AA20" s="409">
        <f t="shared" si="1"/>
        <v>52.9</v>
      </c>
      <c r="AB20" s="405"/>
      <c r="AC20" s="405">
        <v>47.3</v>
      </c>
      <c r="AD20" s="405"/>
      <c r="AE20" s="405">
        <v>5.6</v>
      </c>
      <c r="AF20" s="405"/>
      <c r="AG20" s="409">
        <f t="shared" si="2"/>
        <v>1</v>
      </c>
      <c r="AH20" s="405"/>
      <c r="AI20" s="405"/>
      <c r="AJ20" s="405">
        <v>1</v>
      </c>
      <c r="AK20" s="332">
        <v>673</v>
      </c>
      <c r="AL20" s="318"/>
      <c r="AN20" s="417">
        <f t="shared" si="5"/>
        <v>489.09999999999997</v>
      </c>
      <c r="AO20" s="417">
        <f t="shared" si="6"/>
        <v>435.2</v>
      </c>
      <c r="AP20" s="318">
        <f t="shared" si="3"/>
        <v>636.49031831881416</v>
      </c>
      <c r="AQ20" s="318">
        <f t="shared" si="4"/>
        <v>588.35961646926114</v>
      </c>
    </row>
    <row r="21" spans="1:45" s="417" customFormat="1" ht="19.95" customHeight="1">
      <c r="A21" s="727"/>
      <c r="B21" s="313" t="s">
        <v>26</v>
      </c>
      <c r="C21" s="71" t="s">
        <v>480</v>
      </c>
      <c r="D21" s="406">
        <v>179</v>
      </c>
      <c r="E21" s="394" t="s">
        <v>15</v>
      </c>
      <c r="F21" s="412">
        <v>1</v>
      </c>
      <c r="G21" s="412"/>
      <c r="H21" s="412"/>
      <c r="I21" s="404">
        <v>0.25</v>
      </c>
      <c r="J21" s="404"/>
      <c r="K21" s="404"/>
      <c r="L21" s="412"/>
      <c r="M21" s="412"/>
      <c r="N21" s="412"/>
      <c r="O21" s="412">
        <v>0.25</v>
      </c>
      <c r="P21" s="407">
        <v>1</v>
      </c>
      <c r="Q21" s="407"/>
      <c r="R21" s="407"/>
      <c r="S21" s="407"/>
      <c r="T21" s="407" t="s">
        <v>429</v>
      </c>
      <c r="U21" s="407"/>
      <c r="V21" s="407"/>
      <c r="W21" s="332">
        <f t="shared" si="0"/>
        <v>601.20000000000005</v>
      </c>
      <c r="X21" s="410">
        <v>342.5</v>
      </c>
      <c r="Y21" s="410"/>
      <c r="Z21" s="410">
        <v>103.4</v>
      </c>
      <c r="AA21" s="409">
        <f t="shared" si="1"/>
        <v>141.6</v>
      </c>
      <c r="AB21" s="405"/>
      <c r="AC21" s="405">
        <v>136</v>
      </c>
      <c r="AD21" s="405"/>
      <c r="AE21" s="405">
        <v>5.6</v>
      </c>
      <c r="AF21" s="405">
        <v>1.2</v>
      </c>
      <c r="AG21" s="409">
        <f t="shared" si="2"/>
        <v>12.5</v>
      </c>
      <c r="AH21" s="405">
        <v>5</v>
      </c>
      <c r="AI21" s="405">
        <v>5</v>
      </c>
      <c r="AJ21" s="405">
        <v>2.5</v>
      </c>
      <c r="AK21" s="332">
        <v>827.2</v>
      </c>
      <c r="AL21" s="318"/>
      <c r="AN21" s="417">
        <f t="shared" si="5"/>
        <v>601.20000000000005</v>
      </c>
      <c r="AO21" s="417">
        <f t="shared" si="6"/>
        <v>445.9</v>
      </c>
      <c r="AP21" s="318">
        <f t="shared" si="3"/>
        <v>782.37166095536929</v>
      </c>
      <c r="AQ21" s="318">
        <f t="shared" si="4"/>
        <v>602.8252596131515</v>
      </c>
    </row>
    <row r="22" spans="1:45" s="417" customFormat="1" ht="19.95" customHeight="1">
      <c r="A22" s="727"/>
      <c r="B22" s="313" t="s">
        <v>27</v>
      </c>
      <c r="C22" s="71" t="s">
        <v>481</v>
      </c>
      <c r="D22" s="406">
        <v>121</v>
      </c>
      <c r="E22" s="394" t="s">
        <v>15</v>
      </c>
      <c r="F22" s="412">
        <v>1</v>
      </c>
      <c r="G22" s="412"/>
      <c r="H22" s="412"/>
      <c r="I22" s="404">
        <v>0.25</v>
      </c>
      <c r="J22" s="404"/>
      <c r="K22" s="404"/>
      <c r="L22" s="412">
        <v>1</v>
      </c>
      <c r="M22" s="412"/>
      <c r="N22" s="412"/>
      <c r="O22" s="412">
        <v>0.25</v>
      </c>
      <c r="P22" s="407">
        <v>1</v>
      </c>
      <c r="Q22" s="407"/>
      <c r="R22" s="407"/>
      <c r="S22" s="407"/>
      <c r="T22" s="407" t="s">
        <v>429</v>
      </c>
      <c r="U22" s="407"/>
      <c r="V22" s="407"/>
      <c r="W22" s="332">
        <f t="shared" si="0"/>
        <v>524.5</v>
      </c>
      <c r="X22" s="410">
        <v>298.7</v>
      </c>
      <c r="Y22" s="410"/>
      <c r="Z22" s="410">
        <v>90</v>
      </c>
      <c r="AA22" s="409">
        <f t="shared" si="1"/>
        <v>101.8</v>
      </c>
      <c r="AB22" s="405"/>
      <c r="AC22" s="405">
        <v>96.2</v>
      </c>
      <c r="AD22" s="405"/>
      <c r="AE22" s="405">
        <v>5.6</v>
      </c>
      <c r="AF22" s="405"/>
      <c r="AG22" s="409">
        <f t="shared" si="2"/>
        <v>34</v>
      </c>
      <c r="AH22" s="405">
        <v>25</v>
      </c>
      <c r="AI22" s="405">
        <v>7</v>
      </c>
      <c r="AJ22" s="405">
        <v>2</v>
      </c>
      <c r="AK22" s="332">
        <v>721.7</v>
      </c>
      <c r="AL22" s="318" t="s">
        <v>483</v>
      </c>
      <c r="AN22" s="417">
        <f t="shared" si="5"/>
        <v>524.5</v>
      </c>
      <c r="AO22" s="417">
        <f t="shared" si="6"/>
        <v>388.7</v>
      </c>
      <c r="AP22" s="318">
        <f t="shared" si="3"/>
        <v>682.55811073035795</v>
      </c>
      <c r="AQ22" s="318">
        <f t="shared" si="4"/>
        <v>525.49490561029825</v>
      </c>
    </row>
    <row r="23" spans="1:45" s="417" customFormat="1" ht="19.95" customHeight="1">
      <c r="A23" s="727"/>
      <c r="B23" s="313" t="s">
        <v>28</v>
      </c>
      <c r="C23" s="71" t="s">
        <v>482</v>
      </c>
      <c r="D23" s="406">
        <v>325</v>
      </c>
      <c r="E23" s="394" t="s">
        <v>15</v>
      </c>
      <c r="F23" s="412">
        <v>1</v>
      </c>
      <c r="G23" s="412"/>
      <c r="H23" s="412"/>
      <c r="I23" s="404">
        <v>0.25</v>
      </c>
      <c r="J23" s="404"/>
      <c r="K23" s="404"/>
      <c r="L23" s="412">
        <v>1</v>
      </c>
      <c r="M23" s="412"/>
      <c r="N23" s="412"/>
      <c r="O23" s="412">
        <v>0.25</v>
      </c>
      <c r="P23" s="407">
        <v>1</v>
      </c>
      <c r="Q23" s="407"/>
      <c r="R23" s="407"/>
      <c r="S23" s="407"/>
      <c r="T23" s="407" t="s">
        <v>429</v>
      </c>
      <c r="U23" s="407"/>
      <c r="V23" s="407"/>
      <c r="W23" s="332">
        <f t="shared" si="0"/>
        <v>467.6</v>
      </c>
      <c r="X23" s="410">
        <v>311</v>
      </c>
      <c r="Y23" s="410"/>
      <c r="Z23" s="410">
        <v>94</v>
      </c>
      <c r="AA23" s="409">
        <f t="shared" si="1"/>
        <v>52.1</v>
      </c>
      <c r="AB23" s="405"/>
      <c r="AC23" s="405">
        <v>46.5</v>
      </c>
      <c r="AD23" s="405"/>
      <c r="AE23" s="405">
        <v>5.6</v>
      </c>
      <c r="AF23" s="405"/>
      <c r="AG23" s="409">
        <f t="shared" si="2"/>
        <v>10.5</v>
      </c>
      <c r="AH23" s="405">
        <v>6</v>
      </c>
      <c r="AI23" s="405">
        <v>3</v>
      </c>
      <c r="AJ23" s="405">
        <v>1.5</v>
      </c>
      <c r="AK23" s="332">
        <v>643.5</v>
      </c>
      <c r="AL23" s="318"/>
      <c r="AN23" s="417">
        <f t="shared" si="5"/>
        <v>467.6</v>
      </c>
      <c r="AO23" s="417">
        <f t="shared" si="6"/>
        <v>405</v>
      </c>
      <c r="AP23" s="318">
        <f t="shared" si="3"/>
        <v>608.51129185417619</v>
      </c>
      <c r="AQ23" s="318">
        <f t="shared" si="4"/>
        <v>547.5313526425798</v>
      </c>
    </row>
    <row r="24" spans="1:45" s="420" customFormat="1" ht="19.95" customHeight="1">
      <c r="A24" s="3">
        <v>14</v>
      </c>
      <c r="B24" s="12" t="s">
        <v>10</v>
      </c>
      <c r="C24" s="12"/>
      <c r="D24" s="3"/>
      <c r="E24" s="12"/>
      <c r="F24" s="418">
        <f>SUM(F10:F23)</f>
        <v>11</v>
      </c>
      <c r="G24" s="418">
        <f t="shared" ref="G24:AJ24" si="7">SUM(G10:G23)</f>
        <v>3</v>
      </c>
      <c r="H24" s="418">
        <f t="shared" si="7"/>
        <v>0</v>
      </c>
      <c r="I24" s="418">
        <f t="shared" si="7"/>
        <v>4</v>
      </c>
      <c r="J24" s="418">
        <f t="shared" si="7"/>
        <v>0</v>
      </c>
      <c r="K24" s="418">
        <f t="shared" si="7"/>
        <v>0</v>
      </c>
      <c r="L24" s="418">
        <f t="shared" si="7"/>
        <v>11</v>
      </c>
      <c r="M24" s="418">
        <f t="shared" si="7"/>
        <v>3</v>
      </c>
      <c r="N24" s="418">
        <f t="shared" si="7"/>
        <v>0</v>
      </c>
      <c r="O24" s="418">
        <f t="shared" si="7"/>
        <v>4</v>
      </c>
      <c r="P24" s="419">
        <f t="shared" si="7"/>
        <v>11</v>
      </c>
      <c r="Q24" s="419">
        <f t="shared" si="7"/>
        <v>3</v>
      </c>
      <c r="R24" s="419">
        <f t="shared" si="7"/>
        <v>0</v>
      </c>
      <c r="S24" s="419">
        <f t="shared" si="7"/>
        <v>3</v>
      </c>
      <c r="T24" s="419">
        <f t="shared" si="7"/>
        <v>0</v>
      </c>
      <c r="U24" s="419">
        <f t="shared" si="7"/>
        <v>0</v>
      </c>
      <c r="V24" s="419">
        <f t="shared" si="7"/>
        <v>0</v>
      </c>
      <c r="W24" s="418">
        <f t="shared" si="7"/>
        <v>7780.0000000000009</v>
      </c>
      <c r="X24" s="418">
        <f t="shared" si="7"/>
        <v>4709.3</v>
      </c>
      <c r="Y24" s="418">
        <f t="shared" si="7"/>
        <v>246.5</v>
      </c>
      <c r="Z24" s="418">
        <f t="shared" si="7"/>
        <v>1496.5</v>
      </c>
      <c r="AA24" s="418">
        <f t="shared" si="7"/>
        <v>1056.8999999999999</v>
      </c>
      <c r="AB24" s="418">
        <f t="shared" si="7"/>
        <v>20.299999999999997</v>
      </c>
      <c r="AC24" s="418">
        <f t="shared" si="7"/>
        <v>899</v>
      </c>
      <c r="AD24" s="418">
        <f t="shared" si="7"/>
        <v>64.800000000000011</v>
      </c>
      <c r="AE24" s="418">
        <f t="shared" si="7"/>
        <v>72.8</v>
      </c>
      <c r="AF24" s="418">
        <f t="shared" si="7"/>
        <v>18.3</v>
      </c>
      <c r="AG24" s="418">
        <f t="shared" si="7"/>
        <v>252.5</v>
      </c>
      <c r="AH24" s="418">
        <f t="shared" si="7"/>
        <v>135</v>
      </c>
      <c r="AI24" s="418">
        <f t="shared" si="7"/>
        <v>80</v>
      </c>
      <c r="AJ24" s="418">
        <f t="shared" si="7"/>
        <v>37.5</v>
      </c>
      <c r="AK24" s="418"/>
      <c r="AL24" s="418"/>
      <c r="AN24" s="418">
        <f>SUM(AN10:AN23)</f>
        <v>7266.3</v>
      </c>
      <c r="AO24" s="418">
        <f>SUM(AO10:AO23)</f>
        <v>6028.2</v>
      </c>
      <c r="AP24" s="418">
        <f>'[1]Болховская ЦРБ'!$K$90</f>
        <v>9456</v>
      </c>
      <c r="AQ24" s="418">
        <f>'[1]Болховская ЦРБ'!$K$11</f>
        <v>8149.7</v>
      </c>
      <c r="AR24" s="420">
        <f>AP24-AP10-AP11-AP12-AP13-AP14-AP15-AP16-AP18-AP19-AP20-AP21-AP22-AP23</f>
        <v>-9.0949470177292824E-13</v>
      </c>
      <c r="AS24" s="420">
        <f>AQ24-AQ10-AQ11-AQ12-AQ13-AQ14-AQ15-AQ16-AQ18-AQ19-AQ20-AQ21-AQ22-AQ23</f>
        <v>-9.0949470177292824E-13</v>
      </c>
    </row>
    <row r="25" spans="1:45" s="417" customFormat="1" ht="19.95" customHeight="1">
      <c r="A25" s="728" t="s">
        <v>29</v>
      </c>
      <c r="B25" s="1" t="s">
        <v>30</v>
      </c>
      <c r="C25" s="421" t="s">
        <v>496</v>
      </c>
      <c r="D25" s="79">
        <v>262</v>
      </c>
      <c r="E25" s="394" t="s">
        <v>15</v>
      </c>
      <c r="F25" s="49">
        <v>1</v>
      </c>
      <c r="G25" s="49"/>
      <c r="H25" s="49"/>
      <c r="I25" s="49">
        <v>0.5</v>
      </c>
      <c r="J25" s="49"/>
      <c r="K25" s="49"/>
      <c r="L25" s="49">
        <v>1</v>
      </c>
      <c r="M25" s="50"/>
      <c r="N25" s="50"/>
      <c r="O25" s="49">
        <v>0.5</v>
      </c>
      <c r="P25" s="310">
        <v>1</v>
      </c>
      <c r="Q25" s="310"/>
      <c r="R25" s="310"/>
      <c r="S25" s="310">
        <v>1</v>
      </c>
      <c r="T25" s="50" t="s">
        <v>429</v>
      </c>
      <c r="U25" s="50"/>
      <c r="V25" s="50"/>
      <c r="W25" s="336">
        <f t="shared" ref="W25:W48" si="8">X25+Y25+Z25+AA25+AF25+AG25</f>
        <v>684</v>
      </c>
      <c r="X25" s="49">
        <v>326</v>
      </c>
      <c r="Y25" s="49">
        <v>136</v>
      </c>
      <c r="Z25" s="49">
        <v>135</v>
      </c>
      <c r="AA25" s="49">
        <v>31</v>
      </c>
      <c r="AB25" s="49"/>
      <c r="AC25" s="49">
        <v>23</v>
      </c>
      <c r="AD25" s="49"/>
      <c r="AE25" s="49">
        <v>8</v>
      </c>
      <c r="AF25" s="49"/>
      <c r="AG25" s="49">
        <v>56</v>
      </c>
      <c r="AH25" s="49">
        <v>3</v>
      </c>
      <c r="AI25" s="49"/>
      <c r="AJ25" s="49">
        <v>53</v>
      </c>
      <c r="AK25" s="343">
        <v>809</v>
      </c>
      <c r="AL25" s="50"/>
      <c r="AN25" s="417">
        <f t="shared" ref="AN25:AN39" si="9">W25</f>
        <v>684</v>
      </c>
      <c r="AO25" s="417">
        <f t="shared" ref="AO25:AO39" si="10">X25+Y25+Z25</f>
        <v>597</v>
      </c>
      <c r="AP25" s="318">
        <f t="shared" ref="AP25:AP39" si="11">$AP$40*(AN25/$AN$40)</f>
        <v>838.98192119380349</v>
      </c>
      <c r="AQ25" s="318">
        <f t="shared" ref="AQ25:AQ39" si="12">$AQ$40*(AO25/$AO$40)</f>
        <v>779.37565745703773</v>
      </c>
    </row>
    <row r="26" spans="1:45" s="417" customFormat="1" ht="19.95" customHeight="1">
      <c r="A26" s="729"/>
      <c r="B26" s="1" t="s">
        <v>31</v>
      </c>
      <c r="C26" s="421" t="s">
        <v>497</v>
      </c>
      <c r="D26" s="79">
        <v>168</v>
      </c>
      <c r="E26" s="394" t="s">
        <v>15</v>
      </c>
      <c r="F26" s="50">
        <v>1</v>
      </c>
      <c r="G26" s="50"/>
      <c r="H26" s="50"/>
      <c r="I26" s="50">
        <v>0.5</v>
      </c>
      <c r="J26" s="50"/>
      <c r="K26" s="50"/>
      <c r="L26" s="50">
        <v>1</v>
      </c>
      <c r="M26" s="50"/>
      <c r="N26" s="50"/>
      <c r="O26" s="50">
        <v>0.5</v>
      </c>
      <c r="P26" s="310">
        <v>1</v>
      </c>
      <c r="Q26" s="310"/>
      <c r="R26" s="310"/>
      <c r="S26" s="310">
        <v>1</v>
      </c>
      <c r="T26" s="50" t="s">
        <v>429</v>
      </c>
      <c r="U26" s="50"/>
      <c r="V26" s="50"/>
      <c r="W26" s="336">
        <f t="shared" si="8"/>
        <v>668</v>
      </c>
      <c r="X26" s="50">
        <v>310</v>
      </c>
      <c r="Y26" s="50">
        <v>136</v>
      </c>
      <c r="Z26" s="50">
        <v>135</v>
      </c>
      <c r="AA26" s="49">
        <v>31</v>
      </c>
      <c r="AB26" s="50"/>
      <c r="AC26" s="50">
        <v>23</v>
      </c>
      <c r="AD26" s="50"/>
      <c r="AE26" s="50">
        <v>8</v>
      </c>
      <c r="AF26" s="50"/>
      <c r="AG26" s="49">
        <v>56</v>
      </c>
      <c r="AH26" s="50">
        <v>3</v>
      </c>
      <c r="AI26" s="50"/>
      <c r="AJ26" s="50">
        <v>53</v>
      </c>
      <c r="AK26" s="332">
        <v>785</v>
      </c>
      <c r="AL26" s="50"/>
      <c r="AN26" s="417">
        <f t="shared" si="9"/>
        <v>668</v>
      </c>
      <c r="AO26" s="417">
        <f t="shared" si="10"/>
        <v>581</v>
      </c>
      <c r="AP26" s="318">
        <f t="shared" si="11"/>
        <v>819.35661309570287</v>
      </c>
      <c r="AQ26" s="318">
        <f t="shared" si="12"/>
        <v>758.48786764244369</v>
      </c>
    </row>
    <row r="27" spans="1:45" s="417" customFormat="1" ht="19.95" customHeight="1">
      <c r="A27" s="729"/>
      <c r="B27" s="1" t="s">
        <v>32</v>
      </c>
      <c r="C27" s="421" t="s">
        <v>498</v>
      </c>
      <c r="D27" s="79">
        <v>1100</v>
      </c>
      <c r="E27" s="394" t="s">
        <v>15</v>
      </c>
      <c r="F27" s="50">
        <v>1</v>
      </c>
      <c r="G27" s="50"/>
      <c r="H27" s="50"/>
      <c r="I27" s="50">
        <v>0.5</v>
      </c>
      <c r="J27" s="50"/>
      <c r="K27" s="50"/>
      <c r="L27" s="50">
        <v>1</v>
      </c>
      <c r="M27" s="50"/>
      <c r="N27" s="50"/>
      <c r="O27" s="50">
        <v>0.5</v>
      </c>
      <c r="P27" s="310">
        <v>1</v>
      </c>
      <c r="Q27" s="310"/>
      <c r="R27" s="310"/>
      <c r="S27" s="310">
        <v>1</v>
      </c>
      <c r="T27" s="50" t="s">
        <v>429</v>
      </c>
      <c r="U27" s="50"/>
      <c r="V27" s="50"/>
      <c r="W27" s="336">
        <f t="shared" si="8"/>
        <v>600.5</v>
      </c>
      <c r="X27" s="50">
        <v>326</v>
      </c>
      <c r="Y27" s="50">
        <v>100.5</v>
      </c>
      <c r="Z27" s="50">
        <v>137</v>
      </c>
      <c r="AA27" s="49">
        <v>31</v>
      </c>
      <c r="AB27" s="50"/>
      <c r="AC27" s="50">
        <v>23</v>
      </c>
      <c r="AD27" s="50"/>
      <c r="AE27" s="50">
        <v>8</v>
      </c>
      <c r="AF27" s="50"/>
      <c r="AG27" s="49">
        <v>6</v>
      </c>
      <c r="AH27" s="50">
        <v>3</v>
      </c>
      <c r="AI27" s="50"/>
      <c r="AJ27" s="50">
        <v>3</v>
      </c>
      <c r="AK27" s="332">
        <v>720</v>
      </c>
      <c r="AL27" s="50"/>
      <c r="AN27" s="417">
        <f t="shared" si="9"/>
        <v>600.5</v>
      </c>
      <c r="AO27" s="417">
        <f t="shared" si="10"/>
        <v>563.5</v>
      </c>
      <c r="AP27" s="318">
        <f t="shared" si="11"/>
        <v>736.56234455684069</v>
      </c>
      <c r="AQ27" s="318">
        <f t="shared" si="12"/>
        <v>735.64184753273162</v>
      </c>
    </row>
    <row r="28" spans="1:45" s="417" customFormat="1" ht="19.95" customHeight="1">
      <c r="A28" s="729"/>
      <c r="B28" s="1" t="s">
        <v>33</v>
      </c>
      <c r="C28" s="421" t="s">
        <v>500</v>
      </c>
      <c r="D28" s="79">
        <v>111</v>
      </c>
      <c r="E28" s="394" t="s">
        <v>15</v>
      </c>
      <c r="F28" s="50">
        <v>1</v>
      </c>
      <c r="G28" s="50"/>
      <c r="H28" s="50"/>
      <c r="I28" s="50">
        <v>0.5</v>
      </c>
      <c r="J28" s="50"/>
      <c r="K28" s="50"/>
      <c r="L28" s="50">
        <v>1</v>
      </c>
      <c r="M28" s="50"/>
      <c r="N28" s="50"/>
      <c r="O28" s="50">
        <v>0.5</v>
      </c>
      <c r="P28" s="310">
        <v>1</v>
      </c>
      <c r="Q28" s="310"/>
      <c r="R28" s="310"/>
      <c r="S28" s="310">
        <v>1</v>
      </c>
      <c r="T28" s="50" t="s">
        <v>429</v>
      </c>
      <c r="U28" s="50"/>
      <c r="V28" s="50"/>
      <c r="W28" s="336">
        <f t="shared" si="8"/>
        <v>597</v>
      </c>
      <c r="X28" s="50">
        <v>310</v>
      </c>
      <c r="Y28" s="50">
        <v>120</v>
      </c>
      <c r="Z28" s="50">
        <v>130</v>
      </c>
      <c r="AA28" s="49">
        <v>31</v>
      </c>
      <c r="AB28" s="50"/>
      <c r="AC28" s="50">
        <v>23</v>
      </c>
      <c r="AD28" s="50"/>
      <c r="AE28" s="50">
        <v>8</v>
      </c>
      <c r="AF28" s="50"/>
      <c r="AG28" s="49">
        <v>6</v>
      </c>
      <c r="AH28" s="50">
        <v>3</v>
      </c>
      <c r="AI28" s="50"/>
      <c r="AJ28" s="50">
        <v>3</v>
      </c>
      <c r="AK28" s="343">
        <v>725</v>
      </c>
      <c r="AL28" s="50"/>
      <c r="AN28" s="417">
        <f t="shared" si="9"/>
        <v>597</v>
      </c>
      <c r="AO28" s="417">
        <f t="shared" si="10"/>
        <v>560</v>
      </c>
      <c r="AP28" s="318">
        <f t="shared" si="11"/>
        <v>732.2693084103812</v>
      </c>
      <c r="AQ28" s="318">
        <f t="shared" si="12"/>
        <v>731.07264351078925</v>
      </c>
    </row>
    <row r="29" spans="1:45" s="417" customFormat="1" ht="19.95" customHeight="1">
      <c r="A29" s="729"/>
      <c r="B29" s="1" t="s">
        <v>34</v>
      </c>
      <c r="C29" s="421" t="s">
        <v>501</v>
      </c>
      <c r="D29" s="79">
        <v>136</v>
      </c>
      <c r="E29" s="394" t="s">
        <v>18</v>
      </c>
      <c r="F29" s="50"/>
      <c r="G29" s="50">
        <v>0.5</v>
      </c>
      <c r="H29" s="50"/>
      <c r="I29" s="50">
        <v>0.5</v>
      </c>
      <c r="J29" s="50"/>
      <c r="K29" s="50"/>
      <c r="L29" s="50"/>
      <c r="M29" s="50">
        <v>0.5</v>
      </c>
      <c r="N29" s="50"/>
      <c r="O29" s="50">
        <v>0.5</v>
      </c>
      <c r="P29" s="310"/>
      <c r="Q29" s="310">
        <v>1</v>
      </c>
      <c r="R29" s="310"/>
      <c r="S29" s="310"/>
      <c r="T29" s="50"/>
      <c r="U29" s="50" t="s">
        <v>429</v>
      </c>
      <c r="V29" s="50"/>
      <c r="W29" s="336">
        <f t="shared" si="8"/>
        <v>379</v>
      </c>
      <c r="X29" s="50">
        <v>243</v>
      </c>
      <c r="Y29" s="50"/>
      <c r="Z29" s="50">
        <v>74</v>
      </c>
      <c r="AA29" s="49">
        <v>56</v>
      </c>
      <c r="AB29" s="50"/>
      <c r="AC29" s="50">
        <v>48</v>
      </c>
      <c r="AD29" s="50"/>
      <c r="AE29" s="50">
        <v>8</v>
      </c>
      <c r="AF29" s="50"/>
      <c r="AG29" s="49">
        <v>6</v>
      </c>
      <c r="AH29" s="50">
        <v>3</v>
      </c>
      <c r="AI29" s="50"/>
      <c r="AJ29" s="50">
        <v>3</v>
      </c>
      <c r="AK29" s="343">
        <v>502</v>
      </c>
      <c r="AL29" s="50"/>
      <c r="AN29" s="417">
        <f t="shared" si="9"/>
        <v>379</v>
      </c>
      <c r="AO29" s="417">
        <f t="shared" si="10"/>
        <v>317</v>
      </c>
      <c r="AP29" s="318">
        <f t="shared" si="11"/>
        <v>464.8744855737595</v>
      </c>
      <c r="AQ29" s="318">
        <f t="shared" si="12"/>
        <v>413.83933570164317</v>
      </c>
    </row>
    <row r="30" spans="1:45" s="417" customFormat="1" ht="19.95" customHeight="1">
      <c r="A30" s="729"/>
      <c r="B30" s="1" t="s">
        <v>35</v>
      </c>
      <c r="C30" s="421" t="s">
        <v>502</v>
      </c>
      <c r="D30" s="79">
        <v>227</v>
      </c>
      <c r="E30" s="394" t="s">
        <v>15</v>
      </c>
      <c r="F30" s="50">
        <v>1</v>
      </c>
      <c r="G30" s="50"/>
      <c r="H30" s="50"/>
      <c r="I30" s="50">
        <v>0.5</v>
      </c>
      <c r="J30" s="50"/>
      <c r="K30" s="50"/>
      <c r="L30" s="50">
        <v>1</v>
      </c>
      <c r="M30" s="50"/>
      <c r="N30" s="50"/>
      <c r="O30" s="50">
        <v>0.5</v>
      </c>
      <c r="P30" s="310">
        <v>1</v>
      </c>
      <c r="Q30" s="310"/>
      <c r="R30" s="310"/>
      <c r="S30" s="310">
        <v>1</v>
      </c>
      <c r="T30" s="50" t="s">
        <v>429</v>
      </c>
      <c r="U30" s="50"/>
      <c r="V30" s="50"/>
      <c r="W30" s="336">
        <f t="shared" si="8"/>
        <v>657</v>
      </c>
      <c r="X30" s="50">
        <v>347</v>
      </c>
      <c r="Y30" s="50">
        <v>120</v>
      </c>
      <c r="Z30" s="50">
        <v>141</v>
      </c>
      <c r="AA30" s="49">
        <v>43</v>
      </c>
      <c r="AB30" s="50"/>
      <c r="AC30" s="50">
        <v>35</v>
      </c>
      <c r="AD30" s="50"/>
      <c r="AE30" s="50">
        <v>8</v>
      </c>
      <c r="AF30" s="50"/>
      <c r="AG30" s="49">
        <v>6</v>
      </c>
      <c r="AH30" s="50">
        <v>3</v>
      </c>
      <c r="AI30" s="50"/>
      <c r="AJ30" s="50">
        <v>3</v>
      </c>
      <c r="AK30" s="332">
        <v>769.7</v>
      </c>
      <c r="AL30" s="50"/>
      <c r="AN30" s="417">
        <f t="shared" si="9"/>
        <v>657</v>
      </c>
      <c r="AO30" s="417">
        <f t="shared" si="10"/>
        <v>608</v>
      </c>
      <c r="AP30" s="318">
        <f t="shared" si="11"/>
        <v>805.86421377825866</v>
      </c>
      <c r="AQ30" s="318">
        <f t="shared" si="12"/>
        <v>793.73601295457104</v>
      </c>
    </row>
    <row r="31" spans="1:45" s="417" customFormat="1" ht="19.95" customHeight="1">
      <c r="A31" s="729"/>
      <c r="B31" s="1" t="s">
        <v>36</v>
      </c>
      <c r="C31" s="421" t="s">
        <v>503</v>
      </c>
      <c r="D31" s="79">
        <v>43</v>
      </c>
      <c r="E31" s="394" t="s">
        <v>15</v>
      </c>
      <c r="F31" s="50">
        <v>0.5</v>
      </c>
      <c r="G31" s="50"/>
      <c r="H31" s="50"/>
      <c r="I31" s="50">
        <v>0.5</v>
      </c>
      <c r="J31" s="50"/>
      <c r="K31" s="50"/>
      <c r="L31" s="50">
        <v>0.5</v>
      </c>
      <c r="M31" s="50"/>
      <c r="N31" s="50"/>
      <c r="O31" s="50">
        <v>0.5</v>
      </c>
      <c r="P31" s="310">
        <v>1</v>
      </c>
      <c r="Q31" s="310"/>
      <c r="R31" s="310"/>
      <c r="S31" s="310"/>
      <c r="T31" s="50" t="s">
        <v>429</v>
      </c>
      <c r="U31" s="50"/>
      <c r="V31" s="50"/>
      <c r="W31" s="336">
        <f t="shared" si="8"/>
        <v>491</v>
      </c>
      <c r="X31" s="50">
        <v>310</v>
      </c>
      <c r="Y31" s="50"/>
      <c r="Z31" s="50">
        <v>94</v>
      </c>
      <c r="AA31" s="49">
        <v>31</v>
      </c>
      <c r="AB31" s="50"/>
      <c r="AC31" s="50">
        <v>23</v>
      </c>
      <c r="AD31" s="50"/>
      <c r="AE31" s="50">
        <v>8</v>
      </c>
      <c r="AF31" s="50"/>
      <c r="AG31" s="49">
        <v>56</v>
      </c>
      <c r="AH31" s="50">
        <v>3</v>
      </c>
      <c r="AI31" s="50"/>
      <c r="AJ31" s="50">
        <v>53</v>
      </c>
      <c r="AK31" s="343">
        <v>605</v>
      </c>
      <c r="AL31" s="50"/>
      <c r="AN31" s="417">
        <f t="shared" si="9"/>
        <v>491</v>
      </c>
      <c r="AO31" s="417">
        <f t="shared" si="10"/>
        <v>404</v>
      </c>
      <c r="AP31" s="318">
        <f t="shared" si="11"/>
        <v>602.25164226046422</v>
      </c>
      <c r="AQ31" s="318">
        <f t="shared" si="12"/>
        <v>527.41669281849784</v>
      </c>
    </row>
    <row r="32" spans="1:45" s="417" customFormat="1" ht="19.95" customHeight="1">
      <c r="A32" s="729"/>
      <c r="B32" s="1" t="s">
        <v>37</v>
      </c>
      <c r="C32" s="421" t="s">
        <v>504</v>
      </c>
      <c r="D32" s="79">
        <v>222</v>
      </c>
      <c r="E32" s="394" t="s">
        <v>15</v>
      </c>
      <c r="F32" s="50">
        <v>1</v>
      </c>
      <c r="G32" s="50"/>
      <c r="H32" s="50"/>
      <c r="I32" s="50">
        <v>0.5</v>
      </c>
      <c r="J32" s="50"/>
      <c r="K32" s="50"/>
      <c r="L32" s="50">
        <v>1</v>
      </c>
      <c r="M32" s="50"/>
      <c r="N32" s="50"/>
      <c r="O32" s="50">
        <v>0.5</v>
      </c>
      <c r="P32" s="310">
        <v>1</v>
      </c>
      <c r="Q32" s="310"/>
      <c r="R32" s="310"/>
      <c r="S32" s="310"/>
      <c r="T32" s="50" t="s">
        <v>429</v>
      </c>
      <c r="U32" s="50"/>
      <c r="V32" s="50"/>
      <c r="W32" s="336">
        <f t="shared" si="8"/>
        <v>474.3</v>
      </c>
      <c r="X32" s="50">
        <v>316.3</v>
      </c>
      <c r="Y32" s="50"/>
      <c r="Z32" s="50">
        <v>96</v>
      </c>
      <c r="AA32" s="49">
        <v>56</v>
      </c>
      <c r="AB32" s="50"/>
      <c r="AC32" s="50">
        <v>48</v>
      </c>
      <c r="AD32" s="50"/>
      <c r="AE32" s="50">
        <v>8</v>
      </c>
      <c r="AF32" s="50"/>
      <c r="AG32" s="49">
        <v>6</v>
      </c>
      <c r="AH32" s="50">
        <v>3</v>
      </c>
      <c r="AI32" s="50"/>
      <c r="AJ32" s="50">
        <v>3</v>
      </c>
      <c r="AK32" s="343">
        <v>605</v>
      </c>
      <c r="AL32" s="50"/>
      <c r="AN32" s="417">
        <f t="shared" si="9"/>
        <v>474.3</v>
      </c>
      <c r="AO32" s="417">
        <f t="shared" si="10"/>
        <v>412.3</v>
      </c>
      <c r="AP32" s="318">
        <f t="shared" si="11"/>
        <v>581.76772693307169</v>
      </c>
      <c r="AQ32" s="318">
        <f t="shared" si="12"/>
        <v>538.2522337848186</v>
      </c>
    </row>
    <row r="33" spans="1:45" s="417" customFormat="1" ht="19.95" customHeight="1">
      <c r="A33" s="729"/>
      <c r="B33" s="1" t="s">
        <v>38</v>
      </c>
      <c r="C33" s="421" t="s">
        <v>505</v>
      </c>
      <c r="D33" s="79">
        <v>202</v>
      </c>
      <c r="E33" s="394" t="s">
        <v>15</v>
      </c>
      <c r="F33" s="50">
        <v>1</v>
      </c>
      <c r="G33" s="50"/>
      <c r="H33" s="50"/>
      <c r="I33" s="50">
        <v>0.5</v>
      </c>
      <c r="J33" s="50"/>
      <c r="K33" s="50"/>
      <c r="L33" s="50">
        <v>1</v>
      </c>
      <c r="M33" s="50"/>
      <c r="N33" s="50"/>
      <c r="O33" s="50">
        <v>0.5</v>
      </c>
      <c r="P33" s="310">
        <v>1</v>
      </c>
      <c r="Q33" s="310"/>
      <c r="R33" s="310"/>
      <c r="S33" s="310">
        <v>1</v>
      </c>
      <c r="T33" s="50" t="s">
        <v>429</v>
      </c>
      <c r="U33" s="50"/>
      <c r="V33" s="50"/>
      <c r="W33" s="336">
        <f t="shared" si="8"/>
        <v>671</v>
      </c>
      <c r="X33" s="50">
        <v>309</v>
      </c>
      <c r="Y33" s="50">
        <v>120</v>
      </c>
      <c r="Z33" s="50">
        <v>130</v>
      </c>
      <c r="AA33" s="49">
        <v>56</v>
      </c>
      <c r="AB33" s="50"/>
      <c r="AC33" s="50">
        <v>48</v>
      </c>
      <c r="AD33" s="50"/>
      <c r="AE33" s="50">
        <v>8</v>
      </c>
      <c r="AF33" s="50"/>
      <c r="AG33" s="49">
        <v>56</v>
      </c>
      <c r="AH33" s="50">
        <v>3</v>
      </c>
      <c r="AI33" s="50"/>
      <c r="AJ33" s="50">
        <v>53</v>
      </c>
      <c r="AK33" s="343">
        <v>809</v>
      </c>
      <c r="AL33" s="50"/>
      <c r="AN33" s="417">
        <f t="shared" si="9"/>
        <v>671</v>
      </c>
      <c r="AO33" s="417">
        <f t="shared" si="10"/>
        <v>559</v>
      </c>
      <c r="AP33" s="318">
        <f t="shared" si="11"/>
        <v>823.03635836409671</v>
      </c>
      <c r="AQ33" s="318">
        <f t="shared" si="12"/>
        <v>729.76715664737696</v>
      </c>
    </row>
    <row r="34" spans="1:45" s="417" customFormat="1" ht="19.95" customHeight="1">
      <c r="A34" s="729"/>
      <c r="B34" s="1" t="s">
        <v>39</v>
      </c>
      <c r="C34" s="71" t="s">
        <v>506</v>
      </c>
      <c r="D34" s="79">
        <v>148</v>
      </c>
      <c r="E34" s="394" t="s">
        <v>15</v>
      </c>
      <c r="F34" s="50">
        <v>1</v>
      </c>
      <c r="G34" s="50"/>
      <c r="H34" s="50"/>
      <c r="I34" s="50">
        <v>0.5</v>
      </c>
      <c r="J34" s="50"/>
      <c r="K34" s="50"/>
      <c r="L34" s="50">
        <v>1</v>
      </c>
      <c r="M34" s="50"/>
      <c r="N34" s="50"/>
      <c r="O34" s="50">
        <v>0.5</v>
      </c>
      <c r="P34" s="310">
        <v>1</v>
      </c>
      <c r="Q34" s="310"/>
      <c r="R34" s="310"/>
      <c r="S34" s="310">
        <v>1</v>
      </c>
      <c r="T34" s="50" t="s">
        <v>429</v>
      </c>
      <c r="U34" s="50"/>
      <c r="V34" s="50"/>
      <c r="W34" s="336">
        <f t="shared" si="8"/>
        <v>597</v>
      </c>
      <c r="X34" s="50">
        <v>310</v>
      </c>
      <c r="Y34" s="50">
        <v>120</v>
      </c>
      <c r="Z34" s="50">
        <v>130</v>
      </c>
      <c r="AA34" s="49">
        <v>31</v>
      </c>
      <c r="AB34" s="50"/>
      <c r="AC34" s="50">
        <v>23</v>
      </c>
      <c r="AD34" s="50"/>
      <c r="AE34" s="50">
        <v>8</v>
      </c>
      <c r="AF34" s="50"/>
      <c r="AG34" s="49">
        <v>6</v>
      </c>
      <c r="AH34" s="50">
        <v>3</v>
      </c>
      <c r="AI34" s="50"/>
      <c r="AJ34" s="50">
        <v>3</v>
      </c>
      <c r="AK34" s="343">
        <v>709</v>
      </c>
      <c r="AL34" s="50"/>
      <c r="AN34" s="417">
        <f t="shared" si="9"/>
        <v>597</v>
      </c>
      <c r="AO34" s="417">
        <f t="shared" si="10"/>
        <v>560</v>
      </c>
      <c r="AP34" s="318">
        <f t="shared" si="11"/>
        <v>732.2693084103812</v>
      </c>
      <c r="AQ34" s="318">
        <f t="shared" si="12"/>
        <v>731.07264351078925</v>
      </c>
    </row>
    <row r="35" spans="1:45" s="417" customFormat="1" ht="19.95" customHeight="1">
      <c r="A35" s="729"/>
      <c r="B35" s="1" t="s">
        <v>40</v>
      </c>
      <c r="C35" s="421" t="s">
        <v>507</v>
      </c>
      <c r="D35" s="79">
        <v>242</v>
      </c>
      <c r="E35" s="394" t="s">
        <v>15</v>
      </c>
      <c r="F35" s="50">
        <v>1</v>
      </c>
      <c r="G35" s="50"/>
      <c r="H35" s="50"/>
      <c r="I35" s="50">
        <v>0.5</v>
      </c>
      <c r="J35" s="50"/>
      <c r="K35" s="50"/>
      <c r="L35" s="50">
        <v>1</v>
      </c>
      <c r="M35" s="50"/>
      <c r="N35" s="50"/>
      <c r="O35" s="50">
        <v>0.5</v>
      </c>
      <c r="P35" s="310">
        <v>1</v>
      </c>
      <c r="Q35" s="310"/>
      <c r="R35" s="310"/>
      <c r="S35" s="310">
        <v>1</v>
      </c>
      <c r="T35" s="50" t="s">
        <v>429</v>
      </c>
      <c r="U35" s="50"/>
      <c r="V35" s="50"/>
      <c r="W35" s="336">
        <f t="shared" si="8"/>
        <v>635</v>
      </c>
      <c r="X35" s="50">
        <v>335</v>
      </c>
      <c r="Y35" s="50">
        <v>105</v>
      </c>
      <c r="Z35" s="50">
        <v>133</v>
      </c>
      <c r="AA35" s="49">
        <v>56</v>
      </c>
      <c r="AB35" s="50"/>
      <c r="AC35" s="50">
        <v>48</v>
      </c>
      <c r="AD35" s="50"/>
      <c r="AE35" s="50">
        <v>8</v>
      </c>
      <c r="AF35" s="50"/>
      <c r="AG35" s="49">
        <v>6</v>
      </c>
      <c r="AH35" s="50">
        <v>3</v>
      </c>
      <c r="AI35" s="50"/>
      <c r="AJ35" s="50">
        <v>3</v>
      </c>
      <c r="AK35" s="343">
        <v>738</v>
      </c>
      <c r="AL35" s="50"/>
      <c r="AN35" s="417">
        <f t="shared" si="9"/>
        <v>635</v>
      </c>
      <c r="AO35" s="417">
        <f t="shared" si="10"/>
        <v>573</v>
      </c>
      <c r="AP35" s="318">
        <f t="shared" si="11"/>
        <v>778.87941514337024</v>
      </c>
      <c r="AQ35" s="318">
        <f t="shared" si="12"/>
        <v>748.04397273514678</v>
      </c>
    </row>
    <row r="36" spans="1:45" s="417" customFormat="1" ht="19.95" customHeight="1">
      <c r="A36" s="729"/>
      <c r="B36" s="1" t="s">
        <v>41</v>
      </c>
      <c r="C36" s="421" t="s">
        <v>508</v>
      </c>
      <c r="D36" s="79">
        <v>252</v>
      </c>
      <c r="E36" s="394" t="s">
        <v>15</v>
      </c>
      <c r="F36" s="50">
        <v>1</v>
      </c>
      <c r="G36" s="50"/>
      <c r="H36" s="50"/>
      <c r="I36" s="50">
        <v>0.5</v>
      </c>
      <c r="J36" s="50"/>
      <c r="K36" s="50"/>
      <c r="L36" s="50">
        <v>1</v>
      </c>
      <c r="M36" s="50"/>
      <c r="N36" s="50"/>
      <c r="O36" s="50">
        <v>0.5</v>
      </c>
      <c r="P36" s="310">
        <v>1</v>
      </c>
      <c r="Q36" s="310"/>
      <c r="R36" s="310"/>
      <c r="S36" s="310">
        <v>1</v>
      </c>
      <c r="T36" s="50" t="s">
        <v>429</v>
      </c>
      <c r="U36" s="50"/>
      <c r="V36" s="50"/>
      <c r="W36" s="336">
        <f t="shared" si="8"/>
        <v>685</v>
      </c>
      <c r="X36" s="50">
        <v>326</v>
      </c>
      <c r="Y36" s="50">
        <v>165</v>
      </c>
      <c r="Z36" s="50">
        <v>149</v>
      </c>
      <c r="AA36" s="49">
        <v>39</v>
      </c>
      <c r="AB36" s="50"/>
      <c r="AC36" s="50">
        <v>31</v>
      </c>
      <c r="AD36" s="50"/>
      <c r="AE36" s="50">
        <v>8</v>
      </c>
      <c r="AF36" s="50"/>
      <c r="AG36" s="49">
        <v>6</v>
      </c>
      <c r="AH36" s="50">
        <v>3</v>
      </c>
      <c r="AI36" s="50"/>
      <c r="AJ36" s="50">
        <v>3</v>
      </c>
      <c r="AK36" s="332">
        <v>809</v>
      </c>
      <c r="AL36" s="50"/>
      <c r="AN36" s="417">
        <f t="shared" si="9"/>
        <v>685</v>
      </c>
      <c r="AO36" s="417">
        <f t="shared" si="10"/>
        <v>640</v>
      </c>
      <c r="AP36" s="318">
        <f t="shared" si="11"/>
        <v>840.20850294993477</v>
      </c>
      <c r="AQ36" s="318">
        <f t="shared" si="12"/>
        <v>835.51159258375912</v>
      </c>
    </row>
    <row r="37" spans="1:45" s="417" customFormat="1" ht="19.95" customHeight="1">
      <c r="A37" s="729"/>
      <c r="B37" s="1" t="s">
        <v>42</v>
      </c>
      <c r="C37" s="421" t="s">
        <v>509</v>
      </c>
      <c r="D37" s="79">
        <v>101</v>
      </c>
      <c r="E37" s="394" t="s">
        <v>15</v>
      </c>
      <c r="F37" s="50">
        <v>0.5</v>
      </c>
      <c r="G37" s="50"/>
      <c r="H37" s="50"/>
      <c r="I37" s="50">
        <v>0.5</v>
      </c>
      <c r="J37" s="50"/>
      <c r="K37" s="50"/>
      <c r="L37" s="50">
        <v>0.5</v>
      </c>
      <c r="M37" s="50"/>
      <c r="N37" s="50"/>
      <c r="O37" s="50">
        <v>0.5</v>
      </c>
      <c r="P37" s="310">
        <v>1</v>
      </c>
      <c r="Q37" s="310"/>
      <c r="R37" s="310"/>
      <c r="S37" s="310">
        <v>1</v>
      </c>
      <c r="T37" s="50" t="s">
        <v>429</v>
      </c>
      <c r="U37" s="50"/>
      <c r="V37" s="50"/>
      <c r="W37" s="336">
        <f t="shared" si="8"/>
        <v>531.5</v>
      </c>
      <c r="X37" s="50">
        <v>214.5</v>
      </c>
      <c r="Y37" s="50">
        <v>136</v>
      </c>
      <c r="Z37" s="50">
        <v>94</v>
      </c>
      <c r="AA37" s="49">
        <v>31</v>
      </c>
      <c r="AB37" s="50"/>
      <c r="AC37" s="50">
        <v>23</v>
      </c>
      <c r="AD37" s="50"/>
      <c r="AE37" s="50">
        <v>8</v>
      </c>
      <c r="AF37" s="50"/>
      <c r="AG37" s="49">
        <v>56</v>
      </c>
      <c r="AH37" s="50">
        <v>3</v>
      </c>
      <c r="AI37" s="50"/>
      <c r="AJ37" s="50">
        <v>53</v>
      </c>
      <c r="AK37" s="422">
        <v>654.1</v>
      </c>
      <c r="AL37" s="50"/>
      <c r="AN37" s="417">
        <f t="shared" si="9"/>
        <v>531.5</v>
      </c>
      <c r="AO37" s="417">
        <f t="shared" si="10"/>
        <v>444.5</v>
      </c>
      <c r="AP37" s="318">
        <f t="shared" si="11"/>
        <v>651.92820338378158</v>
      </c>
      <c r="AQ37" s="318">
        <f t="shared" si="12"/>
        <v>580.28891078668892</v>
      </c>
    </row>
    <row r="38" spans="1:45" s="417" customFormat="1" ht="19.95" customHeight="1">
      <c r="A38" s="729"/>
      <c r="B38" s="1" t="s">
        <v>43</v>
      </c>
      <c r="C38" s="421" t="s">
        <v>510</v>
      </c>
      <c r="D38" s="79">
        <v>347</v>
      </c>
      <c r="E38" s="394" t="s">
        <v>15</v>
      </c>
      <c r="F38" s="50">
        <v>1</v>
      </c>
      <c r="G38" s="50"/>
      <c r="H38" s="50"/>
      <c r="I38" s="50">
        <v>0.5</v>
      </c>
      <c r="J38" s="50"/>
      <c r="K38" s="50"/>
      <c r="L38" s="50">
        <v>1</v>
      </c>
      <c r="M38" s="50"/>
      <c r="N38" s="50"/>
      <c r="O38" s="50">
        <v>0.5</v>
      </c>
      <c r="P38" s="310">
        <v>1</v>
      </c>
      <c r="Q38" s="310"/>
      <c r="R38" s="310"/>
      <c r="S38" s="310"/>
      <c r="T38" s="50" t="s">
        <v>429</v>
      </c>
      <c r="U38" s="50"/>
      <c r="V38" s="50"/>
      <c r="W38" s="336">
        <f t="shared" si="8"/>
        <v>609</v>
      </c>
      <c r="X38" s="50">
        <v>420</v>
      </c>
      <c r="Y38" s="50"/>
      <c r="Z38" s="50">
        <v>127</v>
      </c>
      <c r="AA38" s="49">
        <v>56</v>
      </c>
      <c r="AB38" s="50"/>
      <c r="AC38" s="50">
        <v>48</v>
      </c>
      <c r="AD38" s="50"/>
      <c r="AE38" s="50">
        <v>8</v>
      </c>
      <c r="AF38" s="50"/>
      <c r="AG38" s="49">
        <v>6</v>
      </c>
      <c r="AH38" s="50">
        <v>3</v>
      </c>
      <c r="AI38" s="50"/>
      <c r="AJ38" s="50">
        <v>3</v>
      </c>
      <c r="AK38" s="343">
        <v>740</v>
      </c>
      <c r="AL38" s="50"/>
      <c r="AN38" s="417">
        <f t="shared" si="9"/>
        <v>609</v>
      </c>
      <c r="AO38" s="417">
        <f t="shared" si="10"/>
        <v>547</v>
      </c>
      <c r="AP38" s="318">
        <f t="shared" si="11"/>
        <v>746.98828948395658</v>
      </c>
      <c r="AQ38" s="318">
        <f t="shared" si="12"/>
        <v>714.10131428643149</v>
      </c>
    </row>
    <row r="39" spans="1:45" s="417" customFormat="1" ht="19.95" customHeight="1">
      <c r="A39" s="729"/>
      <c r="B39" s="1" t="s">
        <v>44</v>
      </c>
      <c r="C39" s="421" t="s">
        <v>511</v>
      </c>
      <c r="D39" s="79">
        <v>297</v>
      </c>
      <c r="E39" s="394" t="s">
        <v>15</v>
      </c>
      <c r="F39" s="50">
        <v>1</v>
      </c>
      <c r="G39" s="50"/>
      <c r="H39" s="50"/>
      <c r="I39" s="50">
        <v>0.5</v>
      </c>
      <c r="J39" s="50"/>
      <c r="K39" s="50"/>
      <c r="L39" s="50">
        <v>1</v>
      </c>
      <c r="M39" s="50"/>
      <c r="N39" s="50"/>
      <c r="O39" s="50">
        <v>0.5</v>
      </c>
      <c r="P39" s="310">
        <v>1</v>
      </c>
      <c r="Q39" s="310"/>
      <c r="R39" s="310"/>
      <c r="S39" s="310">
        <v>1</v>
      </c>
      <c r="T39" s="50" t="s">
        <v>429</v>
      </c>
      <c r="U39" s="50"/>
      <c r="V39" s="50"/>
      <c r="W39" s="336">
        <f t="shared" si="8"/>
        <v>687</v>
      </c>
      <c r="X39" s="50">
        <v>341</v>
      </c>
      <c r="Y39" s="50">
        <v>120</v>
      </c>
      <c r="Z39" s="50">
        <v>139</v>
      </c>
      <c r="AA39" s="49">
        <v>31</v>
      </c>
      <c r="AB39" s="50"/>
      <c r="AC39" s="50">
        <v>23</v>
      </c>
      <c r="AD39" s="50"/>
      <c r="AE39" s="50">
        <v>8</v>
      </c>
      <c r="AF39" s="50"/>
      <c r="AG39" s="49">
        <v>56</v>
      </c>
      <c r="AH39" s="50">
        <v>3</v>
      </c>
      <c r="AI39" s="50"/>
      <c r="AJ39" s="50">
        <v>53</v>
      </c>
      <c r="AK39" s="343">
        <v>807</v>
      </c>
      <c r="AL39" s="50"/>
      <c r="AN39" s="417">
        <f t="shared" si="9"/>
        <v>687</v>
      </c>
      <c r="AO39" s="417">
        <f t="shared" si="10"/>
        <v>600</v>
      </c>
      <c r="AP39" s="318">
        <f t="shared" si="11"/>
        <v>842.66166646219733</v>
      </c>
      <c r="AQ39" s="318">
        <f t="shared" si="12"/>
        <v>783.29211804727413</v>
      </c>
    </row>
    <row r="40" spans="1:45" s="420" customFormat="1" ht="19.95" customHeight="1">
      <c r="A40" s="3">
        <v>15</v>
      </c>
      <c r="B40" s="12" t="s">
        <v>10</v>
      </c>
      <c r="C40" s="12"/>
      <c r="D40" s="419">
        <f>SUM(D25:D39)</f>
        <v>3858</v>
      </c>
      <c r="E40" s="12"/>
      <c r="F40" s="418">
        <f t="shared" ref="F40:AK40" si="13">SUM(F25:F39)</f>
        <v>13</v>
      </c>
      <c r="G40" s="418">
        <f t="shared" si="13"/>
        <v>0.5</v>
      </c>
      <c r="H40" s="418">
        <f t="shared" si="13"/>
        <v>0</v>
      </c>
      <c r="I40" s="418">
        <f t="shared" si="13"/>
        <v>7.5</v>
      </c>
      <c r="J40" s="418">
        <f t="shared" si="13"/>
        <v>0</v>
      </c>
      <c r="K40" s="418">
        <f t="shared" si="13"/>
        <v>0</v>
      </c>
      <c r="L40" s="418">
        <f t="shared" si="13"/>
        <v>13</v>
      </c>
      <c r="M40" s="418">
        <f t="shared" si="13"/>
        <v>0.5</v>
      </c>
      <c r="N40" s="418">
        <f t="shared" si="13"/>
        <v>0</v>
      </c>
      <c r="O40" s="418">
        <f t="shared" si="13"/>
        <v>7.5</v>
      </c>
      <c r="P40" s="418">
        <f t="shared" si="13"/>
        <v>14</v>
      </c>
      <c r="Q40" s="418">
        <f t="shared" si="13"/>
        <v>1</v>
      </c>
      <c r="R40" s="418">
        <f t="shared" si="13"/>
        <v>0</v>
      </c>
      <c r="S40" s="418">
        <f t="shared" si="13"/>
        <v>11</v>
      </c>
      <c r="T40" s="418">
        <f t="shared" si="13"/>
        <v>0</v>
      </c>
      <c r="U40" s="418">
        <f t="shared" si="13"/>
        <v>0</v>
      </c>
      <c r="V40" s="418">
        <f t="shared" si="13"/>
        <v>0</v>
      </c>
      <c r="W40" s="418">
        <f t="shared" si="13"/>
        <v>8966.2999999999993</v>
      </c>
      <c r="X40" s="418">
        <f t="shared" si="13"/>
        <v>4743.8</v>
      </c>
      <c r="Y40" s="418">
        <f t="shared" si="13"/>
        <v>1378.5</v>
      </c>
      <c r="Z40" s="418">
        <f t="shared" si="13"/>
        <v>1844</v>
      </c>
      <c r="AA40" s="418">
        <f t="shared" si="13"/>
        <v>610</v>
      </c>
      <c r="AB40" s="418">
        <f t="shared" si="13"/>
        <v>0</v>
      </c>
      <c r="AC40" s="418">
        <f t="shared" si="13"/>
        <v>490</v>
      </c>
      <c r="AD40" s="418">
        <f t="shared" si="13"/>
        <v>0</v>
      </c>
      <c r="AE40" s="418">
        <f t="shared" si="13"/>
        <v>120</v>
      </c>
      <c r="AF40" s="418">
        <f t="shared" si="13"/>
        <v>0</v>
      </c>
      <c r="AG40" s="418">
        <f t="shared" si="13"/>
        <v>390</v>
      </c>
      <c r="AH40" s="418">
        <f t="shared" si="13"/>
        <v>45</v>
      </c>
      <c r="AI40" s="418">
        <f t="shared" si="13"/>
        <v>0</v>
      </c>
      <c r="AJ40" s="418">
        <f t="shared" si="13"/>
        <v>345</v>
      </c>
      <c r="AK40" s="418">
        <f t="shared" si="13"/>
        <v>10786.800000000001</v>
      </c>
      <c r="AL40" s="418"/>
      <c r="AN40" s="418">
        <f>SUM(AN25:AN39)</f>
        <v>8966.2999999999993</v>
      </c>
      <c r="AO40" s="418">
        <f>SUM(AO25:AO39)</f>
        <v>7966.3</v>
      </c>
      <c r="AP40" s="418">
        <f>'[1]Верховская ЦРБ'!$K$90</f>
        <v>10997.9</v>
      </c>
      <c r="AQ40" s="418">
        <f>'[1]Верховская ЦРБ'!$K$11</f>
        <v>10399.9</v>
      </c>
      <c r="AR40" s="420" t="e">
        <f>AP40-AP25-AP26-AP27-AP28-AP29-AP30-AP31-AP32-AP33-AP34-AP35-AP36-#REF!-AP37-AP38-AP39-#REF!-#REF!</f>
        <v>#REF!</v>
      </c>
      <c r="AS40" s="420" t="e">
        <f>AQ40-AQ25-AQ26-AQ27-AQ28-AQ29-AQ30-AQ31-AQ32-AQ33-AQ34-AQ35-AQ36-#REF!-AQ37-AQ38-AQ39-#REF!-#REF!</f>
        <v>#REF!</v>
      </c>
    </row>
    <row r="41" spans="1:45" s="417" customFormat="1" ht="19.95" customHeight="1">
      <c r="A41" s="730" t="s">
        <v>46</v>
      </c>
      <c r="B41" s="313" t="s">
        <v>47</v>
      </c>
      <c r="C41" s="71" t="s">
        <v>451</v>
      </c>
      <c r="D41" s="406">
        <v>933</v>
      </c>
      <c r="E41" s="313" t="s">
        <v>15</v>
      </c>
      <c r="F41" s="412">
        <v>1</v>
      </c>
      <c r="G41" s="412"/>
      <c r="H41" s="412"/>
      <c r="I41" s="404">
        <v>0.25</v>
      </c>
      <c r="J41" s="404"/>
      <c r="K41" s="404"/>
      <c r="L41" s="412">
        <v>1</v>
      </c>
      <c r="M41" s="412"/>
      <c r="N41" s="412"/>
      <c r="O41" s="412"/>
      <c r="P41" s="407">
        <v>1</v>
      </c>
      <c r="Q41" s="407"/>
      <c r="R41" s="407"/>
      <c r="S41" s="407"/>
      <c r="T41" s="346" t="s">
        <v>429</v>
      </c>
      <c r="U41" s="407"/>
      <c r="V41" s="407"/>
      <c r="W41" s="336">
        <f t="shared" si="8"/>
        <v>578.2056</v>
      </c>
      <c r="X41" s="410">
        <v>432.8</v>
      </c>
      <c r="Y41" s="410"/>
      <c r="Z41" s="410">
        <v>130.7056</v>
      </c>
      <c r="AA41" s="409">
        <v>5.2</v>
      </c>
      <c r="AB41" s="405"/>
      <c r="AC41" s="405">
        <v>5.2</v>
      </c>
      <c r="AD41" s="405"/>
      <c r="AE41" s="405"/>
      <c r="AF41" s="405"/>
      <c r="AG41" s="409">
        <v>9.5</v>
      </c>
      <c r="AH41" s="347">
        <v>9.5</v>
      </c>
      <c r="AI41" s="405"/>
      <c r="AJ41" s="405"/>
      <c r="AK41" s="333">
        <v>663</v>
      </c>
      <c r="AL41" s="50"/>
      <c r="AN41" s="417">
        <f t="shared" ref="AN41:AN47" si="14">W41</f>
        <v>578.2056</v>
      </c>
      <c r="AO41" s="417">
        <f t="shared" ref="AO41:AO47" si="15">X41+Y41+Z41</f>
        <v>563.50559999999996</v>
      </c>
      <c r="AP41" s="318">
        <f t="shared" ref="AP41:AP47" si="16">$AP$49*(AN41/$AN$49)</f>
        <v>753.21735202053435</v>
      </c>
      <c r="AQ41" s="318">
        <f t="shared" ref="AQ41:AQ47" si="17">$AQ$49*(AO41/$AO$49)</f>
        <v>738.03686860244215</v>
      </c>
    </row>
    <row r="42" spans="1:45" s="417" customFormat="1" ht="19.95" customHeight="1">
      <c r="A42" s="731"/>
      <c r="B42" s="313" t="s">
        <v>48</v>
      </c>
      <c r="C42" s="71" t="s">
        <v>452</v>
      </c>
      <c r="D42" s="406">
        <v>602</v>
      </c>
      <c r="E42" s="313" t="s">
        <v>15</v>
      </c>
      <c r="F42" s="412">
        <v>0.25</v>
      </c>
      <c r="G42" s="412"/>
      <c r="H42" s="412"/>
      <c r="I42" s="404">
        <v>0.5</v>
      </c>
      <c r="J42" s="404"/>
      <c r="K42" s="404">
        <v>0.5</v>
      </c>
      <c r="L42" s="412">
        <v>0.25</v>
      </c>
      <c r="M42" s="412"/>
      <c r="N42" s="412"/>
      <c r="O42" s="412">
        <v>1</v>
      </c>
      <c r="P42" s="415"/>
      <c r="Q42" s="415"/>
      <c r="R42" s="407"/>
      <c r="S42" s="407">
        <v>1</v>
      </c>
      <c r="T42" s="346" t="s">
        <v>430</v>
      </c>
      <c r="U42" s="407"/>
      <c r="V42" s="407"/>
      <c r="W42" s="336">
        <f t="shared" si="8"/>
        <v>312.35980000000006</v>
      </c>
      <c r="X42" s="410"/>
      <c r="Y42" s="410">
        <v>194.9</v>
      </c>
      <c r="Z42" s="410">
        <v>58.859800000000007</v>
      </c>
      <c r="AA42" s="409">
        <v>49</v>
      </c>
      <c r="AB42" s="405"/>
      <c r="AC42" s="405">
        <v>49</v>
      </c>
      <c r="AD42" s="405"/>
      <c r="AE42" s="405"/>
      <c r="AF42" s="405"/>
      <c r="AG42" s="409">
        <v>9.6</v>
      </c>
      <c r="AH42" s="346">
        <v>9.6</v>
      </c>
      <c r="AI42" s="405"/>
      <c r="AJ42" s="405"/>
      <c r="AK42" s="344">
        <v>312.39999999999998</v>
      </c>
      <c r="AL42" s="50"/>
      <c r="AN42" s="417">
        <f t="shared" si="14"/>
        <v>312.35980000000006</v>
      </c>
      <c r="AO42" s="417">
        <f t="shared" si="15"/>
        <v>253.75980000000001</v>
      </c>
      <c r="AP42" s="318">
        <f t="shared" si="16"/>
        <v>406.90512411789808</v>
      </c>
      <c r="AQ42" s="318">
        <f t="shared" si="17"/>
        <v>332.3553273812754</v>
      </c>
    </row>
    <row r="43" spans="1:45" s="417" customFormat="1" ht="19.95" customHeight="1">
      <c r="A43" s="731"/>
      <c r="B43" s="313" t="s">
        <v>49</v>
      </c>
      <c r="C43" s="71" t="s">
        <v>453</v>
      </c>
      <c r="D43" s="406">
        <v>508</v>
      </c>
      <c r="E43" s="313" t="s">
        <v>15</v>
      </c>
      <c r="F43" s="412">
        <v>1</v>
      </c>
      <c r="G43" s="412"/>
      <c r="H43" s="412"/>
      <c r="I43" s="404">
        <v>0.25</v>
      </c>
      <c r="J43" s="404"/>
      <c r="K43" s="404">
        <v>0.25</v>
      </c>
      <c r="L43" s="412">
        <v>1</v>
      </c>
      <c r="M43" s="412"/>
      <c r="N43" s="412"/>
      <c r="O43" s="412"/>
      <c r="P43" s="415">
        <v>1</v>
      </c>
      <c r="Q43" s="415"/>
      <c r="R43" s="407"/>
      <c r="S43" s="407"/>
      <c r="T43" s="346" t="s">
        <v>429</v>
      </c>
      <c r="U43" s="407"/>
      <c r="V43" s="407"/>
      <c r="W43" s="336">
        <f t="shared" si="8"/>
        <v>511.48099999999999</v>
      </c>
      <c r="X43" s="410">
        <v>365.5</v>
      </c>
      <c r="Y43" s="410"/>
      <c r="Z43" s="410">
        <v>110.381</v>
      </c>
      <c r="AA43" s="409">
        <v>23.1</v>
      </c>
      <c r="AB43" s="405"/>
      <c r="AC43" s="405">
        <v>23.1</v>
      </c>
      <c r="AD43" s="405"/>
      <c r="AE43" s="405"/>
      <c r="AF43" s="405"/>
      <c r="AG43" s="409">
        <v>12.5</v>
      </c>
      <c r="AH43" s="346">
        <v>12.5</v>
      </c>
      <c r="AI43" s="405"/>
      <c r="AJ43" s="405"/>
      <c r="AK43" s="344">
        <v>669.1</v>
      </c>
      <c r="AL43" s="50"/>
      <c r="AN43" s="417">
        <f t="shared" si="14"/>
        <v>511.48099999999999</v>
      </c>
      <c r="AO43" s="417">
        <f t="shared" si="15"/>
        <v>475.88099999999997</v>
      </c>
      <c r="AP43" s="318">
        <f t="shared" si="16"/>
        <v>666.29649458395932</v>
      </c>
      <c r="AQ43" s="318">
        <f t="shared" si="17"/>
        <v>623.27281763907718</v>
      </c>
    </row>
    <row r="44" spans="1:45" s="417" customFormat="1" ht="19.95" customHeight="1">
      <c r="A44" s="731"/>
      <c r="B44" s="313" t="s">
        <v>50</v>
      </c>
      <c r="C44" s="71" t="s">
        <v>454</v>
      </c>
      <c r="D44" s="406">
        <v>362</v>
      </c>
      <c r="E44" s="313" t="s">
        <v>15</v>
      </c>
      <c r="F44" s="412">
        <v>1</v>
      </c>
      <c r="G44" s="412"/>
      <c r="H44" s="412"/>
      <c r="I44" s="404">
        <v>0.25</v>
      </c>
      <c r="J44" s="404"/>
      <c r="K44" s="404">
        <v>0.25</v>
      </c>
      <c r="L44" s="412">
        <v>1</v>
      </c>
      <c r="M44" s="412"/>
      <c r="N44" s="412"/>
      <c r="O44" s="412"/>
      <c r="P44" s="415">
        <v>1</v>
      </c>
      <c r="Q44" s="415"/>
      <c r="R44" s="407"/>
      <c r="S44" s="407"/>
      <c r="T44" s="346" t="s">
        <v>429</v>
      </c>
      <c r="U44" s="407"/>
      <c r="V44" s="407"/>
      <c r="W44" s="336">
        <f t="shared" si="8"/>
        <v>591.04679999999996</v>
      </c>
      <c r="X44" s="410">
        <v>413.4</v>
      </c>
      <c r="Y44" s="410"/>
      <c r="Z44" s="410">
        <v>124.84679999999999</v>
      </c>
      <c r="AA44" s="409">
        <v>38.799999999999997</v>
      </c>
      <c r="AB44" s="405"/>
      <c r="AC44" s="405">
        <v>38.799999999999997</v>
      </c>
      <c r="AD44" s="405"/>
      <c r="AE44" s="405"/>
      <c r="AF44" s="405"/>
      <c r="AG44" s="409">
        <v>14</v>
      </c>
      <c r="AH44" s="346">
        <v>14</v>
      </c>
      <c r="AI44" s="405"/>
      <c r="AJ44" s="405"/>
      <c r="AK44" s="344">
        <v>702.6</v>
      </c>
      <c r="AL44" s="50"/>
      <c r="AN44" s="417">
        <f t="shared" si="14"/>
        <v>591.04679999999996</v>
      </c>
      <c r="AO44" s="417">
        <f t="shared" si="15"/>
        <v>538.24680000000001</v>
      </c>
      <c r="AP44" s="318">
        <f t="shared" si="16"/>
        <v>769.94533711920178</v>
      </c>
      <c r="AQ44" s="318">
        <f t="shared" si="17"/>
        <v>704.95480933514239</v>
      </c>
    </row>
    <row r="45" spans="1:45" s="417" customFormat="1" ht="19.95" customHeight="1">
      <c r="A45" s="731"/>
      <c r="B45" s="313" t="s">
        <v>51</v>
      </c>
      <c r="C45" s="71" t="s">
        <v>455</v>
      </c>
      <c r="D45" s="406">
        <v>442</v>
      </c>
      <c r="E45" s="313" t="s">
        <v>15</v>
      </c>
      <c r="F45" s="412">
        <v>1</v>
      </c>
      <c r="G45" s="412"/>
      <c r="H45" s="412"/>
      <c r="I45" s="404">
        <v>0.25</v>
      </c>
      <c r="J45" s="404"/>
      <c r="K45" s="404"/>
      <c r="L45" s="412">
        <v>1</v>
      </c>
      <c r="M45" s="412"/>
      <c r="N45" s="412"/>
      <c r="O45" s="412"/>
      <c r="P45" s="415">
        <v>1</v>
      </c>
      <c r="Q45" s="415"/>
      <c r="R45" s="407"/>
      <c r="S45" s="407"/>
      <c r="T45" s="346" t="s">
        <v>429</v>
      </c>
      <c r="U45" s="407"/>
      <c r="V45" s="407"/>
      <c r="W45" s="336">
        <f t="shared" si="8"/>
        <v>481.74559999999997</v>
      </c>
      <c r="X45" s="410">
        <v>352.8</v>
      </c>
      <c r="Y45" s="410"/>
      <c r="Z45" s="410">
        <v>106.54559999999999</v>
      </c>
      <c r="AA45" s="409">
        <v>8.5</v>
      </c>
      <c r="AB45" s="405"/>
      <c r="AC45" s="405">
        <v>8.5</v>
      </c>
      <c r="AD45" s="405"/>
      <c r="AE45" s="405"/>
      <c r="AF45" s="405"/>
      <c r="AG45" s="409">
        <v>13.9</v>
      </c>
      <c r="AH45" s="346">
        <v>13.9</v>
      </c>
      <c r="AI45" s="405"/>
      <c r="AJ45" s="405"/>
      <c r="AK45" s="344">
        <v>655.4</v>
      </c>
      <c r="AL45" s="50"/>
      <c r="AN45" s="417">
        <f t="shared" si="14"/>
        <v>481.74559999999997</v>
      </c>
      <c r="AO45" s="417">
        <f t="shared" si="15"/>
        <v>459.34559999999999</v>
      </c>
      <c r="AP45" s="318">
        <f t="shared" si="16"/>
        <v>627.56075897491041</v>
      </c>
      <c r="AQ45" s="318">
        <f t="shared" si="17"/>
        <v>601.61600564450464</v>
      </c>
    </row>
    <row r="46" spans="1:45" s="423" customFormat="1" ht="19.95" customHeight="1">
      <c r="A46" s="731"/>
      <c r="B46" s="312" t="s">
        <v>52</v>
      </c>
      <c r="C46" s="88" t="s">
        <v>456</v>
      </c>
      <c r="D46" s="365">
        <v>510</v>
      </c>
      <c r="E46" s="312" t="s">
        <v>18</v>
      </c>
      <c r="F46" s="412">
        <v>0.25</v>
      </c>
      <c r="G46" s="412"/>
      <c r="H46" s="412"/>
      <c r="I46" s="404">
        <v>0.25</v>
      </c>
      <c r="J46" s="404"/>
      <c r="K46" s="404"/>
      <c r="L46" s="412">
        <v>0.25</v>
      </c>
      <c r="M46" s="412"/>
      <c r="N46" s="412"/>
      <c r="O46" s="412"/>
      <c r="P46" s="415"/>
      <c r="Q46" s="415"/>
      <c r="R46" s="407"/>
      <c r="S46" s="407"/>
      <c r="T46" s="407" t="s">
        <v>430</v>
      </c>
      <c r="U46" s="407"/>
      <c r="V46" s="407"/>
      <c r="W46" s="336">
        <f t="shared" si="8"/>
        <v>9.6</v>
      </c>
      <c r="X46" s="410"/>
      <c r="Y46" s="410"/>
      <c r="Z46" s="410">
        <v>0</v>
      </c>
      <c r="AA46" s="409">
        <v>9.1999999999999993</v>
      </c>
      <c r="AB46" s="405"/>
      <c r="AC46" s="405">
        <v>9.1999999999999993</v>
      </c>
      <c r="AD46" s="405"/>
      <c r="AE46" s="405"/>
      <c r="AF46" s="405"/>
      <c r="AG46" s="409">
        <v>0.4</v>
      </c>
      <c r="AH46" s="346">
        <v>0.4</v>
      </c>
      <c r="AI46" s="405"/>
      <c r="AJ46" s="405"/>
      <c r="AK46" s="344">
        <v>10</v>
      </c>
      <c r="AL46" s="56"/>
      <c r="AN46" s="423">
        <f t="shared" si="14"/>
        <v>9.6</v>
      </c>
      <c r="AO46" s="423">
        <f t="shared" si="15"/>
        <v>0</v>
      </c>
      <c r="AP46" s="277">
        <f t="shared" si="16"/>
        <v>12.505735986294718</v>
      </c>
      <c r="AQ46" s="277">
        <f t="shared" si="17"/>
        <v>0</v>
      </c>
    </row>
    <row r="47" spans="1:45" s="417" customFormat="1" ht="19.95" customHeight="1">
      <c r="A47" s="731"/>
      <c r="B47" s="313" t="s">
        <v>53</v>
      </c>
      <c r="C47" s="71" t="s">
        <v>457</v>
      </c>
      <c r="D47" s="406">
        <v>252</v>
      </c>
      <c r="E47" s="313" t="s">
        <v>15</v>
      </c>
      <c r="F47" s="412">
        <v>1</v>
      </c>
      <c r="G47" s="412"/>
      <c r="H47" s="412"/>
      <c r="I47" s="404">
        <v>0.25</v>
      </c>
      <c r="J47" s="404"/>
      <c r="K47" s="404"/>
      <c r="L47" s="412">
        <v>1</v>
      </c>
      <c r="M47" s="412"/>
      <c r="N47" s="412"/>
      <c r="O47" s="412"/>
      <c r="P47" s="415">
        <v>1</v>
      </c>
      <c r="Q47" s="415"/>
      <c r="R47" s="407"/>
      <c r="S47" s="407"/>
      <c r="T47" s="346" t="s">
        <v>429</v>
      </c>
      <c r="U47" s="407"/>
      <c r="V47" s="407"/>
      <c r="W47" s="336">
        <f t="shared" si="8"/>
        <v>594.08320000000003</v>
      </c>
      <c r="X47" s="410">
        <v>451.6</v>
      </c>
      <c r="Y47" s="410"/>
      <c r="Z47" s="410">
        <v>136.38319999999999</v>
      </c>
      <c r="AA47" s="409">
        <v>0.5</v>
      </c>
      <c r="AB47" s="405"/>
      <c r="AC47" s="405">
        <v>0.5</v>
      </c>
      <c r="AD47" s="405"/>
      <c r="AE47" s="405"/>
      <c r="AF47" s="405"/>
      <c r="AG47" s="409">
        <v>5.6</v>
      </c>
      <c r="AH47" s="346">
        <v>5.6</v>
      </c>
      <c r="AI47" s="405"/>
      <c r="AJ47" s="405"/>
      <c r="AK47" s="344">
        <v>654</v>
      </c>
      <c r="AL47" s="50"/>
      <c r="AN47" s="417">
        <f t="shared" si="14"/>
        <v>594.08320000000003</v>
      </c>
      <c r="AO47" s="417">
        <f t="shared" si="15"/>
        <v>587.98320000000001</v>
      </c>
      <c r="AP47" s="318">
        <f t="shared" si="16"/>
        <v>773.9007971972004</v>
      </c>
      <c r="AQ47" s="318">
        <f t="shared" si="17"/>
        <v>770.09577139755754</v>
      </c>
    </row>
    <row r="48" spans="1:45" s="417" customFormat="1" ht="19.95" customHeight="1">
      <c r="A48" s="732"/>
      <c r="B48" s="413" t="s">
        <v>972</v>
      </c>
      <c r="C48" s="71"/>
      <c r="D48" s="406">
        <v>738</v>
      </c>
      <c r="E48" s="313" t="s">
        <v>15</v>
      </c>
      <c r="F48" s="412">
        <v>0.25</v>
      </c>
      <c r="G48" s="412"/>
      <c r="H48" s="412"/>
      <c r="I48" s="404">
        <v>0.25</v>
      </c>
      <c r="J48" s="404"/>
      <c r="K48" s="404"/>
      <c r="L48" s="412">
        <v>0.25</v>
      </c>
      <c r="M48" s="412"/>
      <c r="N48" s="412"/>
      <c r="O48" s="412"/>
      <c r="P48" s="415"/>
      <c r="Q48" s="415"/>
      <c r="R48" s="407"/>
      <c r="S48" s="407"/>
      <c r="T48" s="407" t="s">
        <v>430</v>
      </c>
      <c r="U48" s="407"/>
      <c r="V48" s="407"/>
      <c r="W48" s="336">
        <f t="shared" si="8"/>
        <v>17.8</v>
      </c>
      <c r="X48" s="410"/>
      <c r="Y48" s="410"/>
      <c r="Z48" s="410">
        <v>0</v>
      </c>
      <c r="AA48" s="409">
        <v>16.8</v>
      </c>
      <c r="AB48" s="405"/>
      <c r="AC48" s="405">
        <v>16.8</v>
      </c>
      <c r="AD48" s="405"/>
      <c r="AE48" s="405"/>
      <c r="AF48" s="405"/>
      <c r="AG48" s="409">
        <v>1</v>
      </c>
      <c r="AH48" s="405">
        <v>1</v>
      </c>
      <c r="AI48" s="405"/>
      <c r="AJ48" s="405"/>
      <c r="AK48" s="344">
        <v>18.5</v>
      </c>
      <c r="AL48" s="50"/>
      <c r="AP48" s="318"/>
      <c r="AQ48" s="318"/>
    </row>
    <row r="49" spans="1:45" s="420" customFormat="1" ht="19.95" customHeight="1">
      <c r="A49" s="3">
        <v>8</v>
      </c>
      <c r="B49" s="12" t="s">
        <v>10</v>
      </c>
      <c r="C49" s="12"/>
      <c r="D49" s="3"/>
      <c r="E49" s="12"/>
      <c r="F49" s="418">
        <f>SUM(F41:F48)</f>
        <v>5.75</v>
      </c>
      <c r="G49" s="418">
        <f t="shared" ref="G49:AK49" si="18">SUM(G41:G48)</f>
        <v>0</v>
      </c>
      <c r="H49" s="418">
        <f t="shared" si="18"/>
        <v>0</v>
      </c>
      <c r="I49" s="418">
        <f t="shared" si="18"/>
        <v>2.25</v>
      </c>
      <c r="J49" s="418">
        <f t="shared" si="18"/>
        <v>0</v>
      </c>
      <c r="K49" s="418">
        <f t="shared" si="18"/>
        <v>1</v>
      </c>
      <c r="L49" s="418">
        <f t="shared" si="18"/>
        <v>5.75</v>
      </c>
      <c r="M49" s="418">
        <f t="shared" si="18"/>
        <v>0</v>
      </c>
      <c r="N49" s="418">
        <f t="shared" si="18"/>
        <v>0</v>
      </c>
      <c r="O49" s="418">
        <f t="shared" si="18"/>
        <v>1</v>
      </c>
      <c r="P49" s="418">
        <f t="shared" si="18"/>
        <v>5</v>
      </c>
      <c r="Q49" s="418">
        <f t="shared" si="18"/>
        <v>0</v>
      </c>
      <c r="R49" s="418">
        <f t="shared" si="18"/>
        <v>0</v>
      </c>
      <c r="S49" s="418">
        <f t="shared" si="18"/>
        <v>1</v>
      </c>
      <c r="T49" s="418">
        <f t="shared" si="18"/>
        <v>0</v>
      </c>
      <c r="U49" s="418">
        <f t="shared" si="18"/>
        <v>0</v>
      </c>
      <c r="V49" s="418">
        <f t="shared" si="18"/>
        <v>0</v>
      </c>
      <c r="W49" s="418">
        <f t="shared" si="18"/>
        <v>3096.3220000000006</v>
      </c>
      <c r="X49" s="418">
        <f t="shared" si="18"/>
        <v>2016.1</v>
      </c>
      <c r="Y49" s="418">
        <f t="shared" si="18"/>
        <v>194.9</v>
      </c>
      <c r="Z49" s="418">
        <f t="shared" si="18"/>
        <v>667.72199999999998</v>
      </c>
      <c r="AA49" s="418">
        <f t="shared" si="18"/>
        <v>151.10000000000002</v>
      </c>
      <c r="AB49" s="418">
        <f t="shared" si="18"/>
        <v>0</v>
      </c>
      <c r="AC49" s="418">
        <f t="shared" si="18"/>
        <v>151.10000000000002</v>
      </c>
      <c r="AD49" s="418">
        <f t="shared" si="18"/>
        <v>0</v>
      </c>
      <c r="AE49" s="418">
        <f t="shared" si="18"/>
        <v>0</v>
      </c>
      <c r="AF49" s="418">
        <f t="shared" si="18"/>
        <v>0</v>
      </c>
      <c r="AG49" s="418">
        <f t="shared" si="18"/>
        <v>66.5</v>
      </c>
      <c r="AH49" s="418">
        <f t="shared" si="18"/>
        <v>66.5</v>
      </c>
      <c r="AI49" s="418">
        <f t="shared" si="18"/>
        <v>0</v>
      </c>
      <c r="AJ49" s="418">
        <f t="shared" si="18"/>
        <v>0</v>
      </c>
      <c r="AK49" s="418">
        <f t="shared" si="18"/>
        <v>3685</v>
      </c>
      <c r="AL49" s="418"/>
      <c r="AN49" s="418">
        <f>SUM(AN41:AN47)</f>
        <v>3078.5220000000004</v>
      </c>
      <c r="AO49" s="418">
        <f>SUM(AO41:AO47)</f>
        <v>2878.7220000000002</v>
      </c>
      <c r="AP49" s="418">
        <f>'[1]Глазуновская ЦРБ'!$K$90</f>
        <v>4010.3315999999995</v>
      </c>
      <c r="AQ49" s="418">
        <f>'[1]Глазуновская ЦРБ'!$K$11</f>
        <v>3770.3315999999995</v>
      </c>
      <c r="AR49" s="420">
        <f>AP49-AP41-AP42-AP43-AP44-AP45-AP46-AP47</f>
        <v>0</v>
      </c>
      <c r="AS49" s="420">
        <f>AQ49-AQ41-AQ42-AQ43-AQ44-AQ45-AQ46-AQ47</f>
        <v>0</v>
      </c>
    </row>
    <row r="50" spans="1:45" s="417" customFormat="1" ht="19.95" customHeight="1">
      <c r="A50" s="704" t="s">
        <v>54</v>
      </c>
      <c r="B50" s="313" t="s">
        <v>55</v>
      </c>
      <c r="C50" s="97" t="s">
        <v>458</v>
      </c>
      <c r="D50" s="316">
        <v>380</v>
      </c>
      <c r="E50" s="313" t="s">
        <v>15</v>
      </c>
      <c r="F50" s="49">
        <v>1</v>
      </c>
      <c r="G50" s="49"/>
      <c r="H50" s="49"/>
      <c r="I50" s="49"/>
      <c r="J50" s="49"/>
      <c r="K50" s="49"/>
      <c r="L50" s="50">
        <v>1</v>
      </c>
      <c r="M50" s="50"/>
      <c r="N50" s="50"/>
      <c r="O50" s="50"/>
      <c r="P50" s="310">
        <v>1</v>
      </c>
      <c r="Q50" s="310"/>
      <c r="R50" s="310"/>
      <c r="S50" s="310"/>
      <c r="T50" s="64" t="s">
        <v>410</v>
      </c>
      <c r="U50" s="64"/>
      <c r="V50" s="50"/>
      <c r="W50" s="336">
        <f>X50+Y50+Z50+AA50+AF50+AG50</f>
        <v>420</v>
      </c>
      <c r="X50" s="49">
        <v>254</v>
      </c>
      <c r="Y50" s="49"/>
      <c r="Z50" s="49">
        <v>76.7</v>
      </c>
      <c r="AA50" s="49">
        <f>AB50+AC50+AD50+AE50</f>
        <v>70.5</v>
      </c>
      <c r="AB50" s="49"/>
      <c r="AC50" s="49">
        <v>70.5</v>
      </c>
      <c r="AD50" s="49"/>
      <c r="AE50" s="49"/>
      <c r="AF50" s="49"/>
      <c r="AG50" s="49">
        <f>AH50+AI50+AJ50</f>
        <v>18.8</v>
      </c>
      <c r="AH50" s="49">
        <v>8.3000000000000007</v>
      </c>
      <c r="AI50" s="49"/>
      <c r="AJ50" s="49">
        <v>10.5</v>
      </c>
      <c r="AK50" s="336"/>
      <c r="AL50" s="56"/>
      <c r="AN50" s="417">
        <f t="shared" ref="AN50:AN61" si="19">W50</f>
        <v>420</v>
      </c>
      <c r="AO50" s="417">
        <f t="shared" ref="AO50:AO61" si="20">X50+Y50+Z50</f>
        <v>330.7</v>
      </c>
      <c r="AP50" s="318">
        <f t="shared" ref="AP50:AP61" si="21">$AP$62*(AN50/$AN$62)</f>
        <v>612.05006387735546</v>
      </c>
      <c r="AQ50" s="318">
        <f t="shared" ref="AQ50:AQ61" si="22">$AQ$62*(AO50/$AO$62)</f>
        <v>476.62463224625543</v>
      </c>
    </row>
    <row r="51" spans="1:45" s="417" customFormat="1" ht="19.95" customHeight="1">
      <c r="A51" s="704"/>
      <c r="B51" s="313" t="s">
        <v>56</v>
      </c>
      <c r="C51" s="97" t="s">
        <v>459</v>
      </c>
      <c r="D51" s="316">
        <v>229</v>
      </c>
      <c r="E51" s="313" t="s">
        <v>15</v>
      </c>
      <c r="F51" s="49">
        <v>1</v>
      </c>
      <c r="G51" s="49"/>
      <c r="H51" s="49"/>
      <c r="I51" s="49"/>
      <c r="J51" s="49"/>
      <c r="K51" s="49"/>
      <c r="L51" s="50">
        <v>1</v>
      </c>
      <c r="M51" s="50"/>
      <c r="N51" s="50"/>
      <c r="O51" s="50"/>
      <c r="P51" s="310">
        <v>1</v>
      </c>
      <c r="Q51" s="310"/>
      <c r="R51" s="310"/>
      <c r="S51" s="310"/>
      <c r="T51" s="64" t="s">
        <v>410</v>
      </c>
      <c r="U51" s="64"/>
      <c r="V51" s="50"/>
      <c r="W51" s="336">
        <f t="shared" ref="W51:W93" si="23">X51+Y51+Z51+AA51+AF51+AG51</f>
        <v>476.8</v>
      </c>
      <c r="X51" s="49">
        <v>341.6</v>
      </c>
      <c r="Y51" s="49"/>
      <c r="Z51" s="49">
        <v>103.2</v>
      </c>
      <c r="AA51" s="49">
        <f t="shared" ref="AA51:AA61" si="24">AB51+AC51+AD51+AE51</f>
        <v>20.7</v>
      </c>
      <c r="AB51" s="49"/>
      <c r="AC51" s="49">
        <v>20.7</v>
      </c>
      <c r="AD51" s="49"/>
      <c r="AE51" s="49"/>
      <c r="AF51" s="49"/>
      <c r="AG51" s="49">
        <f t="shared" ref="AG51:AG61" si="25">AH51+AI51+AJ51</f>
        <v>11.3</v>
      </c>
      <c r="AH51" s="49">
        <v>3.2</v>
      </c>
      <c r="AI51" s="49"/>
      <c r="AJ51" s="49">
        <v>8.1</v>
      </c>
      <c r="AK51" s="336"/>
      <c r="AL51" s="56"/>
      <c r="AN51" s="417">
        <f t="shared" si="19"/>
        <v>476.8</v>
      </c>
      <c r="AO51" s="417">
        <f t="shared" si="20"/>
        <v>444.8</v>
      </c>
      <c r="AP51" s="318">
        <f t="shared" si="21"/>
        <v>694.82254870648353</v>
      </c>
      <c r="AQ51" s="318">
        <f t="shared" si="22"/>
        <v>641.07238107993476</v>
      </c>
    </row>
    <row r="52" spans="1:45" s="417" customFormat="1" ht="19.95" customHeight="1">
      <c r="A52" s="704"/>
      <c r="B52" s="313" t="s">
        <v>57</v>
      </c>
      <c r="C52" s="97" t="s">
        <v>460</v>
      </c>
      <c r="D52" s="316">
        <v>220</v>
      </c>
      <c r="E52" s="313" t="s">
        <v>21</v>
      </c>
      <c r="F52" s="49"/>
      <c r="G52" s="49">
        <v>1</v>
      </c>
      <c r="H52" s="49"/>
      <c r="I52" s="49"/>
      <c r="J52" s="49"/>
      <c r="K52" s="49"/>
      <c r="L52" s="50"/>
      <c r="M52" s="50">
        <v>1</v>
      </c>
      <c r="N52" s="50"/>
      <c r="O52" s="50"/>
      <c r="P52" s="310"/>
      <c r="Q52" s="310">
        <v>1</v>
      </c>
      <c r="R52" s="310"/>
      <c r="S52" s="310"/>
      <c r="T52" s="64"/>
      <c r="U52" s="64" t="s">
        <v>410</v>
      </c>
      <c r="V52" s="50"/>
      <c r="W52" s="336">
        <f t="shared" si="23"/>
        <v>532.4</v>
      </c>
      <c r="X52" s="49">
        <v>319.5</v>
      </c>
      <c r="Y52" s="49"/>
      <c r="Z52" s="49">
        <v>96.5</v>
      </c>
      <c r="AA52" s="49">
        <f t="shared" si="24"/>
        <v>105.8</v>
      </c>
      <c r="AB52" s="49"/>
      <c r="AC52" s="49">
        <v>105.8</v>
      </c>
      <c r="AD52" s="49"/>
      <c r="AE52" s="49"/>
      <c r="AF52" s="49"/>
      <c r="AG52" s="49">
        <f t="shared" si="25"/>
        <v>10.6</v>
      </c>
      <c r="AH52" s="49">
        <v>4.5</v>
      </c>
      <c r="AI52" s="49"/>
      <c r="AJ52" s="49">
        <v>6.1</v>
      </c>
      <c r="AK52" s="336"/>
      <c r="AL52" s="56"/>
      <c r="AN52" s="417">
        <f t="shared" si="19"/>
        <v>532.4</v>
      </c>
      <c r="AO52" s="417">
        <f t="shared" si="20"/>
        <v>416</v>
      </c>
      <c r="AP52" s="318">
        <f t="shared" si="21"/>
        <v>775.84631906739048</v>
      </c>
      <c r="AQ52" s="318">
        <f t="shared" si="22"/>
        <v>599.5640974128886</v>
      </c>
    </row>
    <row r="53" spans="1:45" s="417" customFormat="1" ht="19.95" customHeight="1">
      <c r="A53" s="704"/>
      <c r="B53" s="313" t="s">
        <v>58</v>
      </c>
      <c r="C53" s="97" t="s">
        <v>461</v>
      </c>
      <c r="D53" s="316">
        <v>182</v>
      </c>
      <c r="E53" s="313" t="s">
        <v>21</v>
      </c>
      <c r="F53" s="49"/>
      <c r="G53" s="49">
        <v>1</v>
      </c>
      <c r="H53" s="49"/>
      <c r="I53" s="49"/>
      <c r="J53" s="49"/>
      <c r="K53" s="49"/>
      <c r="L53" s="50"/>
      <c r="M53" s="50">
        <v>1</v>
      </c>
      <c r="N53" s="50"/>
      <c r="O53" s="50"/>
      <c r="P53" s="310"/>
      <c r="Q53" s="310">
        <v>1</v>
      </c>
      <c r="R53" s="310"/>
      <c r="S53" s="310"/>
      <c r="T53" s="64"/>
      <c r="U53" s="64" t="s">
        <v>410</v>
      </c>
      <c r="V53" s="50"/>
      <c r="W53" s="336">
        <f t="shared" si="23"/>
        <v>370.40000000000003</v>
      </c>
      <c r="X53" s="49">
        <v>277.7</v>
      </c>
      <c r="Y53" s="49"/>
      <c r="Z53" s="49">
        <v>83.9</v>
      </c>
      <c r="AA53" s="49">
        <f t="shared" si="24"/>
        <v>0</v>
      </c>
      <c r="AB53" s="49"/>
      <c r="AC53" s="49">
        <v>0</v>
      </c>
      <c r="AD53" s="49"/>
      <c r="AE53" s="49"/>
      <c r="AF53" s="49"/>
      <c r="AG53" s="49">
        <f t="shared" si="25"/>
        <v>8.8000000000000007</v>
      </c>
      <c r="AH53" s="49">
        <v>3.6</v>
      </c>
      <c r="AI53" s="49"/>
      <c r="AJ53" s="49">
        <v>5.2</v>
      </c>
      <c r="AK53" s="336"/>
      <c r="AL53" s="56"/>
      <c r="AN53" s="417">
        <f t="shared" si="19"/>
        <v>370.40000000000003</v>
      </c>
      <c r="AO53" s="417">
        <f t="shared" si="20"/>
        <v>361.6</v>
      </c>
      <c r="AP53" s="318">
        <f t="shared" si="21"/>
        <v>539.76986585755355</v>
      </c>
      <c r="AQ53" s="318">
        <f t="shared" si="22"/>
        <v>521.15956159735708</v>
      </c>
    </row>
    <row r="54" spans="1:45" s="417" customFormat="1" ht="19.95" customHeight="1">
      <c r="A54" s="704"/>
      <c r="B54" s="313" t="s">
        <v>59</v>
      </c>
      <c r="C54" s="97" t="s">
        <v>462</v>
      </c>
      <c r="D54" s="316">
        <v>374</v>
      </c>
      <c r="E54" s="313" t="s">
        <v>15</v>
      </c>
      <c r="F54" s="49">
        <v>1</v>
      </c>
      <c r="G54" s="49"/>
      <c r="H54" s="49"/>
      <c r="I54" s="49"/>
      <c r="J54" s="49"/>
      <c r="K54" s="49"/>
      <c r="L54" s="50">
        <v>1</v>
      </c>
      <c r="M54" s="50"/>
      <c r="N54" s="50"/>
      <c r="O54" s="50"/>
      <c r="P54" s="310">
        <v>1</v>
      </c>
      <c r="Q54" s="310"/>
      <c r="R54" s="310"/>
      <c r="S54" s="310"/>
      <c r="T54" s="64" t="s">
        <v>410</v>
      </c>
      <c r="U54" s="64"/>
      <c r="V54" s="50"/>
      <c r="W54" s="336">
        <f t="shared" si="23"/>
        <v>506.5</v>
      </c>
      <c r="X54" s="49">
        <v>350.5</v>
      </c>
      <c r="Y54" s="49"/>
      <c r="Z54" s="49">
        <v>105.8</v>
      </c>
      <c r="AA54" s="49">
        <f t="shared" si="24"/>
        <v>30.8</v>
      </c>
      <c r="AB54" s="49"/>
      <c r="AC54" s="49">
        <v>30.8</v>
      </c>
      <c r="AD54" s="49"/>
      <c r="AE54" s="49"/>
      <c r="AF54" s="49"/>
      <c r="AG54" s="49">
        <f t="shared" si="25"/>
        <v>19.399999999999999</v>
      </c>
      <c r="AH54" s="49">
        <v>8.6</v>
      </c>
      <c r="AI54" s="49"/>
      <c r="AJ54" s="49">
        <v>10.8</v>
      </c>
      <c r="AK54" s="336"/>
      <c r="AL54" s="56"/>
      <c r="AN54" s="417">
        <f t="shared" si="19"/>
        <v>506.5</v>
      </c>
      <c r="AO54" s="417">
        <f t="shared" si="20"/>
        <v>456.3</v>
      </c>
      <c r="AP54" s="318">
        <f t="shared" si="21"/>
        <v>738.10323179495356</v>
      </c>
      <c r="AQ54" s="318">
        <f t="shared" si="22"/>
        <v>657.64686934976226</v>
      </c>
    </row>
    <row r="55" spans="1:45" s="417" customFormat="1" ht="19.95" customHeight="1">
      <c r="A55" s="704"/>
      <c r="B55" s="313" t="s">
        <v>60</v>
      </c>
      <c r="C55" s="97" t="s">
        <v>463</v>
      </c>
      <c r="D55" s="316">
        <v>220</v>
      </c>
      <c r="E55" s="313" t="s">
        <v>15</v>
      </c>
      <c r="F55" s="49">
        <v>1</v>
      </c>
      <c r="G55" s="49"/>
      <c r="H55" s="49"/>
      <c r="I55" s="49"/>
      <c r="J55" s="49"/>
      <c r="K55" s="49"/>
      <c r="L55" s="50">
        <v>1</v>
      </c>
      <c r="M55" s="50"/>
      <c r="N55" s="50"/>
      <c r="O55" s="50"/>
      <c r="P55" s="310">
        <v>1</v>
      </c>
      <c r="Q55" s="310"/>
      <c r="R55" s="310"/>
      <c r="S55" s="310"/>
      <c r="T55" s="64" t="s">
        <v>410</v>
      </c>
      <c r="U55" s="64"/>
      <c r="V55" s="50"/>
      <c r="W55" s="336">
        <f t="shared" si="23"/>
        <v>478.29999999999995</v>
      </c>
      <c r="X55" s="49">
        <v>309.89999999999998</v>
      </c>
      <c r="Y55" s="49"/>
      <c r="Z55" s="49">
        <v>93.6</v>
      </c>
      <c r="AA55" s="49">
        <f t="shared" si="24"/>
        <v>59.4</v>
      </c>
      <c r="AB55" s="49"/>
      <c r="AC55" s="49">
        <v>59.4</v>
      </c>
      <c r="AD55" s="49"/>
      <c r="AE55" s="49"/>
      <c r="AF55" s="49"/>
      <c r="AG55" s="49">
        <f t="shared" si="25"/>
        <v>15.399999999999999</v>
      </c>
      <c r="AH55" s="49">
        <v>7.2</v>
      </c>
      <c r="AI55" s="49"/>
      <c r="AJ55" s="49">
        <v>8.1999999999999993</v>
      </c>
      <c r="AK55" s="336"/>
      <c r="AL55" s="56"/>
      <c r="AN55" s="417">
        <f t="shared" si="19"/>
        <v>478.29999999999995</v>
      </c>
      <c r="AO55" s="417">
        <f t="shared" si="20"/>
        <v>403.5</v>
      </c>
      <c r="AP55" s="318">
        <f t="shared" si="21"/>
        <v>697.00844179175976</v>
      </c>
      <c r="AQ55" s="318">
        <f t="shared" si="22"/>
        <v>581.54834929351091</v>
      </c>
    </row>
    <row r="56" spans="1:45" s="423" customFormat="1" ht="19.95" customHeight="1">
      <c r="A56" s="704"/>
      <c r="B56" s="312" t="s">
        <v>61</v>
      </c>
      <c r="C56" s="481" t="s">
        <v>464</v>
      </c>
      <c r="D56" s="382">
        <v>217</v>
      </c>
      <c r="E56" s="312" t="s">
        <v>15</v>
      </c>
      <c r="F56" s="54">
        <v>1</v>
      </c>
      <c r="G56" s="54"/>
      <c r="H56" s="54"/>
      <c r="I56" s="54"/>
      <c r="J56" s="54"/>
      <c r="K56" s="54"/>
      <c r="L56" s="56">
        <v>0</v>
      </c>
      <c r="M56" s="56"/>
      <c r="N56" s="56"/>
      <c r="O56" s="56"/>
      <c r="P56" s="72">
        <v>0</v>
      </c>
      <c r="Q56" s="72"/>
      <c r="R56" s="72"/>
      <c r="S56" s="72"/>
      <c r="T56" s="482"/>
      <c r="U56" s="482"/>
      <c r="V56" s="56"/>
      <c r="W56" s="345">
        <f t="shared" si="23"/>
        <v>0</v>
      </c>
      <c r="X56" s="54">
        <v>0</v>
      </c>
      <c r="Y56" s="54"/>
      <c r="Z56" s="54"/>
      <c r="AA56" s="54">
        <f t="shared" si="24"/>
        <v>0</v>
      </c>
      <c r="AB56" s="54"/>
      <c r="AC56" s="54">
        <v>0</v>
      </c>
      <c r="AD56" s="54"/>
      <c r="AE56" s="54"/>
      <c r="AF56" s="54"/>
      <c r="AG56" s="54">
        <f t="shared" si="25"/>
        <v>0</v>
      </c>
      <c r="AH56" s="54">
        <v>0</v>
      </c>
      <c r="AI56" s="54"/>
      <c r="AJ56" s="54">
        <v>0</v>
      </c>
      <c r="AK56" s="345"/>
      <c r="AL56" s="56"/>
      <c r="AN56" s="423">
        <f t="shared" si="19"/>
        <v>0</v>
      </c>
      <c r="AO56" s="423">
        <f t="shared" si="20"/>
        <v>0</v>
      </c>
      <c r="AP56" s="277">
        <f t="shared" si="21"/>
        <v>0</v>
      </c>
      <c r="AQ56" s="277">
        <f t="shared" si="22"/>
        <v>0</v>
      </c>
    </row>
    <row r="57" spans="1:45" s="417" customFormat="1" ht="19.95" customHeight="1">
      <c r="A57" s="704"/>
      <c r="B57" s="313" t="s">
        <v>62</v>
      </c>
      <c r="C57" s="97" t="s">
        <v>465</v>
      </c>
      <c r="D57" s="316">
        <v>201</v>
      </c>
      <c r="E57" s="313" t="s">
        <v>15</v>
      </c>
      <c r="F57" s="49">
        <v>1</v>
      </c>
      <c r="G57" s="49"/>
      <c r="H57" s="49"/>
      <c r="I57" s="49"/>
      <c r="J57" s="49"/>
      <c r="K57" s="49"/>
      <c r="L57" s="50">
        <v>1</v>
      </c>
      <c r="M57" s="50"/>
      <c r="N57" s="50"/>
      <c r="O57" s="50"/>
      <c r="P57" s="310">
        <v>1</v>
      </c>
      <c r="Q57" s="310"/>
      <c r="R57" s="310"/>
      <c r="S57" s="310"/>
      <c r="T57" s="64" t="s">
        <v>410</v>
      </c>
      <c r="U57" s="64"/>
      <c r="V57" s="50"/>
      <c r="W57" s="336">
        <f t="shared" si="23"/>
        <v>471.5</v>
      </c>
      <c r="X57" s="49">
        <v>346.6</v>
      </c>
      <c r="Y57" s="49"/>
      <c r="Z57" s="49">
        <v>104.7</v>
      </c>
      <c r="AA57" s="49">
        <f t="shared" si="24"/>
        <v>10</v>
      </c>
      <c r="AB57" s="49"/>
      <c r="AC57" s="49">
        <v>10</v>
      </c>
      <c r="AD57" s="49"/>
      <c r="AE57" s="49"/>
      <c r="AF57" s="49"/>
      <c r="AG57" s="49">
        <f t="shared" si="25"/>
        <v>10.199999999999999</v>
      </c>
      <c r="AH57" s="49">
        <v>4.0999999999999996</v>
      </c>
      <c r="AI57" s="49"/>
      <c r="AJ57" s="49">
        <v>6.1</v>
      </c>
      <c r="AK57" s="336"/>
      <c r="AL57" s="50"/>
      <c r="AN57" s="417">
        <f t="shared" si="19"/>
        <v>471.5</v>
      </c>
      <c r="AO57" s="417">
        <f t="shared" si="20"/>
        <v>451.3</v>
      </c>
      <c r="AP57" s="318">
        <f t="shared" si="21"/>
        <v>687.09905980517408</v>
      </c>
      <c r="AQ57" s="318">
        <f t="shared" si="22"/>
        <v>650.44057010201118</v>
      </c>
    </row>
    <row r="58" spans="1:45" s="417" customFormat="1" ht="19.95" customHeight="1">
      <c r="A58" s="704"/>
      <c r="B58" s="313" t="s">
        <v>63</v>
      </c>
      <c r="C58" s="97" t="s">
        <v>466</v>
      </c>
      <c r="D58" s="316">
        <v>118</v>
      </c>
      <c r="E58" s="313" t="s">
        <v>21</v>
      </c>
      <c r="F58" s="49"/>
      <c r="G58" s="49">
        <v>1</v>
      </c>
      <c r="H58" s="49"/>
      <c r="I58" s="49"/>
      <c r="J58" s="49"/>
      <c r="K58" s="49"/>
      <c r="L58" s="50"/>
      <c r="M58" s="50">
        <v>1</v>
      </c>
      <c r="N58" s="50"/>
      <c r="O58" s="50"/>
      <c r="P58" s="310"/>
      <c r="Q58" s="310">
        <v>1</v>
      </c>
      <c r="R58" s="310"/>
      <c r="S58" s="310"/>
      <c r="T58" s="64"/>
      <c r="U58" s="64" t="s">
        <v>410</v>
      </c>
      <c r="V58" s="50"/>
      <c r="W58" s="336">
        <f t="shared" si="23"/>
        <v>408.09999999999997</v>
      </c>
      <c r="X58" s="49">
        <v>294.5</v>
      </c>
      <c r="Y58" s="49"/>
      <c r="Z58" s="49">
        <v>88.9</v>
      </c>
      <c r="AA58" s="49">
        <f t="shared" si="24"/>
        <v>17.5</v>
      </c>
      <c r="AB58" s="49"/>
      <c r="AC58" s="49">
        <v>17.5</v>
      </c>
      <c r="AD58" s="49"/>
      <c r="AE58" s="49"/>
      <c r="AF58" s="49"/>
      <c r="AG58" s="49">
        <f t="shared" si="25"/>
        <v>7.2</v>
      </c>
      <c r="AH58" s="49">
        <v>3.6</v>
      </c>
      <c r="AI58" s="49"/>
      <c r="AJ58" s="49">
        <v>3.6</v>
      </c>
      <c r="AK58" s="336"/>
      <c r="AL58" s="50"/>
      <c r="AN58" s="417">
        <f t="shared" si="19"/>
        <v>408.09999999999997</v>
      </c>
      <c r="AO58" s="417">
        <f t="shared" si="20"/>
        <v>383.4</v>
      </c>
      <c r="AP58" s="318">
        <f t="shared" si="21"/>
        <v>594.70864540083039</v>
      </c>
      <c r="AQ58" s="318">
        <f t="shared" si="22"/>
        <v>552.57902631755155</v>
      </c>
    </row>
    <row r="59" spans="1:45" s="417" customFormat="1" ht="19.95" customHeight="1">
      <c r="A59" s="704"/>
      <c r="B59" s="313" t="s">
        <v>64</v>
      </c>
      <c r="C59" s="97" t="s">
        <v>467</v>
      </c>
      <c r="D59" s="316">
        <v>123</v>
      </c>
      <c r="E59" s="313" t="s">
        <v>21</v>
      </c>
      <c r="F59" s="49"/>
      <c r="G59" s="49">
        <v>1</v>
      </c>
      <c r="H59" s="49"/>
      <c r="I59" s="49"/>
      <c r="J59" s="49"/>
      <c r="K59" s="49"/>
      <c r="L59" s="50"/>
      <c r="M59" s="50">
        <v>1</v>
      </c>
      <c r="N59" s="50"/>
      <c r="O59" s="50"/>
      <c r="P59" s="310"/>
      <c r="Q59" s="310">
        <v>1</v>
      </c>
      <c r="R59" s="310"/>
      <c r="S59" s="310"/>
      <c r="T59" s="64"/>
      <c r="U59" s="64" t="s">
        <v>410</v>
      </c>
      <c r="V59" s="50"/>
      <c r="W59" s="336">
        <f t="shared" si="23"/>
        <v>461.20000000000005</v>
      </c>
      <c r="X59" s="49">
        <v>331.6</v>
      </c>
      <c r="Y59" s="49"/>
      <c r="Z59" s="49">
        <v>100.1</v>
      </c>
      <c r="AA59" s="49">
        <f t="shared" si="24"/>
        <v>22.3</v>
      </c>
      <c r="AB59" s="49"/>
      <c r="AC59" s="49">
        <v>22.3</v>
      </c>
      <c r="AD59" s="49"/>
      <c r="AE59" s="49"/>
      <c r="AF59" s="49"/>
      <c r="AG59" s="49">
        <f t="shared" si="25"/>
        <v>7.2</v>
      </c>
      <c r="AH59" s="49">
        <v>4</v>
      </c>
      <c r="AI59" s="49"/>
      <c r="AJ59" s="49">
        <v>3.2</v>
      </c>
      <c r="AK59" s="336"/>
      <c r="AL59" s="50"/>
      <c r="AN59" s="417">
        <f t="shared" si="19"/>
        <v>461.20000000000005</v>
      </c>
      <c r="AO59" s="417">
        <f t="shared" si="20"/>
        <v>431.70000000000005</v>
      </c>
      <c r="AP59" s="318">
        <f t="shared" si="21"/>
        <v>672.0892606196104</v>
      </c>
      <c r="AQ59" s="318">
        <f t="shared" si="22"/>
        <v>622.19187705082697</v>
      </c>
    </row>
    <row r="60" spans="1:45" s="417" customFormat="1" ht="19.95" customHeight="1">
      <c r="A60" s="704"/>
      <c r="B60" s="313" t="s">
        <v>65</v>
      </c>
      <c r="C60" s="97" t="s">
        <v>468</v>
      </c>
      <c r="D60" s="316">
        <v>359</v>
      </c>
      <c r="E60" s="313" t="s">
        <v>15</v>
      </c>
      <c r="F60" s="49">
        <v>1</v>
      </c>
      <c r="G60" s="49"/>
      <c r="H60" s="49"/>
      <c r="I60" s="49"/>
      <c r="J60" s="49"/>
      <c r="K60" s="49"/>
      <c r="L60" s="50">
        <v>1</v>
      </c>
      <c r="M60" s="50"/>
      <c r="N60" s="50"/>
      <c r="O60" s="50"/>
      <c r="P60" s="310">
        <v>1</v>
      </c>
      <c r="Q60" s="310"/>
      <c r="R60" s="310"/>
      <c r="S60" s="310"/>
      <c r="T60" s="64" t="s">
        <v>410</v>
      </c>
      <c r="U60" s="64"/>
      <c r="V60" s="50"/>
      <c r="W60" s="336">
        <f t="shared" si="23"/>
        <v>475.09999999999997</v>
      </c>
      <c r="X60" s="49">
        <v>316</v>
      </c>
      <c r="Y60" s="49"/>
      <c r="Z60" s="49">
        <v>95.4</v>
      </c>
      <c r="AA60" s="49">
        <f t="shared" si="24"/>
        <v>48.5</v>
      </c>
      <c r="AB60" s="49"/>
      <c r="AC60" s="49">
        <v>48.5</v>
      </c>
      <c r="AD60" s="49"/>
      <c r="AE60" s="49"/>
      <c r="AF60" s="49"/>
      <c r="AG60" s="49">
        <f t="shared" si="25"/>
        <v>15.2</v>
      </c>
      <c r="AH60" s="49">
        <v>6.3</v>
      </c>
      <c r="AI60" s="49"/>
      <c r="AJ60" s="49">
        <v>8.9</v>
      </c>
      <c r="AK60" s="336"/>
      <c r="AL60" s="50"/>
      <c r="AN60" s="417">
        <f t="shared" si="19"/>
        <v>475.09999999999997</v>
      </c>
      <c r="AO60" s="417">
        <f t="shared" si="20"/>
        <v>411.4</v>
      </c>
      <c r="AP60" s="318">
        <f t="shared" si="21"/>
        <v>692.345203209837</v>
      </c>
      <c r="AQ60" s="318">
        <f t="shared" si="22"/>
        <v>592.93430210495762</v>
      </c>
    </row>
    <row r="61" spans="1:45" s="417" customFormat="1" ht="19.95" customHeight="1">
      <c r="A61" s="704"/>
      <c r="B61" s="313" t="s">
        <v>66</v>
      </c>
      <c r="C61" s="97" t="s">
        <v>469</v>
      </c>
      <c r="D61" s="316">
        <v>159</v>
      </c>
      <c r="E61" s="313" t="s">
        <v>15</v>
      </c>
      <c r="F61" s="50"/>
      <c r="G61" s="50">
        <v>1</v>
      </c>
      <c r="H61" s="50"/>
      <c r="I61" s="50"/>
      <c r="J61" s="50"/>
      <c r="K61" s="50"/>
      <c r="L61" s="50"/>
      <c r="M61" s="50">
        <v>1</v>
      </c>
      <c r="N61" s="50"/>
      <c r="O61" s="50"/>
      <c r="P61" s="310"/>
      <c r="Q61" s="310">
        <v>1</v>
      </c>
      <c r="R61" s="310"/>
      <c r="S61" s="310"/>
      <c r="T61" s="64"/>
      <c r="U61" s="64" t="s">
        <v>410</v>
      </c>
      <c r="V61" s="50"/>
      <c r="W61" s="336">
        <f t="shared" si="23"/>
        <v>409.29999999999995</v>
      </c>
      <c r="X61" s="50">
        <v>298.89999999999998</v>
      </c>
      <c r="Y61" s="50"/>
      <c r="Z61" s="50">
        <v>90.3</v>
      </c>
      <c r="AA61" s="49">
        <f t="shared" si="24"/>
        <v>12.2</v>
      </c>
      <c r="AB61" s="50"/>
      <c r="AC61" s="50">
        <v>12.2</v>
      </c>
      <c r="AD61" s="50"/>
      <c r="AE61" s="50"/>
      <c r="AF61" s="50"/>
      <c r="AG61" s="49">
        <f t="shared" si="25"/>
        <v>7.9</v>
      </c>
      <c r="AH61" s="50">
        <v>3.2</v>
      </c>
      <c r="AI61" s="50"/>
      <c r="AJ61" s="50">
        <v>4.7</v>
      </c>
      <c r="AK61" s="426"/>
      <c r="AL61" s="50"/>
      <c r="AN61" s="417">
        <f t="shared" si="19"/>
        <v>409.29999999999995</v>
      </c>
      <c r="AO61" s="417">
        <f t="shared" si="20"/>
        <v>389.2</v>
      </c>
      <c r="AP61" s="318">
        <f t="shared" si="21"/>
        <v>596.4573598690514</v>
      </c>
      <c r="AQ61" s="318">
        <f t="shared" si="22"/>
        <v>560.93833344494283</v>
      </c>
    </row>
    <row r="62" spans="1:45" s="420" customFormat="1" ht="19.95" customHeight="1">
      <c r="A62" s="3">
        <v>12</v>
      </c>
      <c r="B62" s="12" t="s">
        <v>10</v>
      </c>
      <c r="C62" s="12"/>
      <c r="D62" s="3"/>
      <c r="E62" s="12"/>
      <c r="F62" s="418">
        <f>SUM(F50:F61)</f>
        <v>7</v>
      </c>
      <c r="G62" s="418">
        <f t="shared" ref="G62:AJ62" si="26">SUM(G50:G61)</f>
        <v>5</v>
      </c>
      <c r="H62" s="418">
        <f t="shared" si="26"/>
        <v>0</v>
      </c>
      <c r="I62" s="418">
        <f t="shared" si="26"/>
        <v>0</v>
      </c>
      <c r="J62" s="418">
        <f t="shared" si="26"/>
        <v>0</v>
      </c>
      <c r="K62" s="418">
        <f t="shared" si="26"/>
        <v>0</v>
      </c>
      <c r="L62" s="418">
        <f t="shared" si="26"/>
        <v>6</v>
      </c>
      <c r="M62" s="418">
        <f t="shared" si="26"/>
        <v>5</v>
      </c>
      <c r="N62" s="418">
        <f t="shared" si="26"/>
        <v>0</v>
      </c>
      <c r="O62" s="418">
        <f t="shared" si="26"/>
        <v>0</v>
      </c>
      <c r="P62" s="419">
        <f t="shared" si="26"/>
        <v>6</v>
      </c>
      <c r="Q62" s="419">
        <f t="shared" si="26"/>
        <v>5</v>
      </c>
      <c r="R62" s="419">
        <f t="shared" si="26"/>
        <v>0</v>
      </c>
      <c r="S62" s="419">
        <f t="shared" si="26"/>
        <v>0</v>
      </c>
      <c r="T62" s="419">
        <f t="shared" si="26"/>
        <v>0</v>
      </c>
      <c r="U62" s="419">
        <f t="shared" si="26"/>
        <v>0</v>
      </c>
      <c r="V62" s="419">
        <f t="shared" si="26"/>
        <v>0</v>
      </c>
      <c r="W62" s="418">
        <f t="shared" si="26"/>
        <v>5009.6000000000004</v>
      </c>
      <c r="X62" s="418">
        <f t="shared" si="26"/>
        <v>3440.7999999999997</v>
      </c>
      <c r="Y62" s="418">
        <f t="shared" si="26"/>
        <v>0</v>
      </c>
      <c r="Z62" s="418">
        <f t="shared" si="26"/>
        <v>1039.0999999999999</v>
      </c>
      <c r="AA62" s="418">
        <f t="shared" si="26"/>
        <v>397.7</v>
      </c>
      <c r="AB62" s="418">
        <f t="shared" si="26"/>
        <v>0</v>
      </c>
      <c r="AC62" s="418">
        <f t="shared" si="26"/>
        <v>397.7</v>
      </c>
      <c r="AD62" s="418">
        <f t="shared" si="26"/>
        <v>0</v>
      </c>
      <c r="AE62" s="418">
        <f t="shared" si="26"/>
        <v>0</v>
      </c>
      <c r="AF62" s="418">
        <f t="shared" si="26"/>
        <v>0</v>
      </c>
      <c r="AG62" s="418">
        <f t="shared" si="26"/>
        <v>132.00000000000003</v>
      </c>
      <c r="AH62" s="418">
        <f t="shared" si="26"/>
        <v>56.600000000000009</v>
      </c>
      <c r="AI62" s="418">
        <f t="shared" si="26"/>
        <v>0</v>
      </c>
      <c r="AJ62" s="418">
        <f t="shared" si="26"/>
        <v>75.40000000000002</v>
      </c>
      <c r="AK62" s="418"/>
      <c r="AL62" s="418"/>
      <c r="AN62" s="418">
        <f>SUM(AN50:AN61)</f>
        <v>5009.6000000000004</v>
      </c>
      <c r="AO62" s="418">
        <f>SUM(AO50:AO61)</f>
        <v>4479.9000000000005</v>
      </c>
      <c r="AP62" s="418">
        <f>'[1]Дмитровская ЦРБ'!$K$90</f>
        <v>7300.3</v>
      </c>
      <c r="AQ62" s="418">
        <f>'[1]Дмитровская ЦРБ'!$K$11</f>
        <v>6456.7</v>
      </c>
      <c r="AR62" s="420">
        <f>AP62-AP50-AP51-AP52-AP53-AP54-AP55-AP56-AP57-AP58-AP59-AP60-AP61</f>
        <v>9.0949470177292824E-13</v>
      </c>
      <c r="AS62" s="420">
        <f>AQ62-AQ50-AQ51-AQ52-AQ53-AQ54-AQ55-AQ56-AQ57-AQ58-AQ59-AQ60-AQ61</f>
        <v>0</v>
      </c>
    </row>
    <row r="63" spans="1:45" s="417" customFormat="1" ht="19.95" customHeight="1">
      <c r="A63" s="728" t="s">
        <v>67</v>
      </c>
      <c r="B63" s="313" t="s">
        <v>68</v>
      </c>
      <c r="C63" s="98" t="s">
        <v>631</v>
      </c>
      <c r="D63" s="314">
        <v>244</v>
      </c>
      <c r="E63" s="313" t="s">
        <v>15</v>
      </c>
      <c r="F63" s="300">
        <v>1</v>
      </c>
      <c r="G63" s="300"/>
      <c r="H63" s="300"/>
      <c r="I63" s="302">
        <v>0.25</v>
      </c>
      <c r="J63" s="302"/>
      <c r="K63" s="302"/>
      <c r="L63" s="300">
        <v>1</v>
      </c>
      <c r="M63" s="300"/>
      <c r="N63" s="300"/>
      <c r="O63" s="300"/>
      <c r="P63" s="299">
        <v>1</v>
      </c>
      <c r="Q63" s="299"/>
      <c r="R63" s="301"/>
      <c r="S63" s="299"/>
      <c r="T63" s="301" t="s">
        <v>429</v>
      </c>
      <c r="U63" s="301"/>
      <c r="V63" s="301"/>
      <c r="W63" s="336">
        <f t="shared" si="23"/>
        <v>638.12</v>
      </c>
      <c r="X63" s="298">
        <v>432.84</v>
      </c>
      <c r="Y63" s="298"/>
      <c r="Z63" s="298">
        <v>117.58</v>
      </c>
      <c r="AA63" s="297">
        <v>86.5</v>
      </c>
      <c r="AB63" s="303"/>
      <c r="AC63" s="303">
        <v>86.5</v>
      </c>
      <c r="AD63" s="303"/>
      <c r="AE63" s="303"/>
      <c r="AF63" s="303"/>
      <c r="AG63" s="297">
        <v>1.2</v>
      </c>
      <c r="AH63" s="303">
        <v>1.2</v>
      </c>
      <c r="AI63" s="303"/>
      <c r="AJ63" s="303"/>
      <c r="AK63" s="337">
        <v>850.81</v>
      </c>
      <c r="AL63" s="408"/>
      <c r="AN63" s="417">
        <f t="shared" ref="AN63:AN75" si="27">W63</f>
        <v>638.12</v>
      </c>
      <c r="AO63" s="417">
        <f t="shared" ref="AO63:AO75" si="28">X63+Y63+Z63</f>
        <v>550.41999999999996</v>
      </c>
      <c r="AP63" s="318">
        <f t="shared" ref="AP63:AP75" si="29">$AP$76*(AN63/$AN$76)</f>
        <v>725.56272162590608</v>
      </c>
      <c r="AQ63" s="318">
        <f t="shared" ref="AQ63:AQ75" si="30">$AQ$76*(AO63/$AO$76)</f>
        <v>635.64229059765069</v>
      </c>
    </row>
    <row r="64" spans="1:45" s="417" customFormat="1" ht="19.95" customHeight="1">
      <c r="A64" s="729"/>
      <c r="B64" s="313" t="s">
        <v>69</v>
      </c>
      <c r="C64" s="98" t="s">
        <v>632</v>
      </c>
      <c r="D64" s="314">
        <v>201</v>
      </c>
      <c r="E64" s="313" t="s">
        <v>21</v>
      </c>
      <c r="F64" s="300"/>
      <c r="G64" s="300">
        <v>0.75</v>
      </c>
      <c r="H64" s="300"/>
      <c r="I64" s="300">
        <v>0.25</v>
      </c>
      <c r="J64" s="300"/>
      <c r="K64" s="300"/>
      <c r="L64" s="305"/>
      <c r="M64" s="305">
        <v>0.75</v>
      </c>
      <c r="N64" s="305"/>
      <c r="O64" s="305"/>
      <c r="P64" s="306"/>
      <c r="Q64" s="306">
        <v>1</v>
      </c>
      <c r="R64" s="306"/>
      <c r="S64" s="307"/>
      <c r="T64" s="306"/>
      <c r="U64" s="301" t="s">
        <v>429</v>
      </c>
      <c r="V64" s="306"/>
      <c r="W64" s="336">
        <f t="shared" si="23"/>
        <v>643.34999999999991</v>
      </c>
      <c r="X64" s="297">
        <v>423.5</v>
      </c>
      <c r="Y64" s="298"/>
      <c r="Z64" s="298">
        <v>110.32</v>
      </c>
      <c r="AA64" s="297">
        <v>108.13</v>
      </c>
      <c r="AB64" s="297"/>
      <c r="AC64" s="297">
        <v>108.13</v>
      </c>
      <c r="AD64" s="297"/>
      <c r="AE64" s="297"/>
      <c r="AF64" s="297"/>
      <c r="AG64" s="297">
        <v>1.4</v>
      </c>
      <c r="AH64" s="297">
        <v>1.4</v>
      </c>
      <c r="AI64" s="297"/>
      <c r="AJ64" s="297"/>
      <c r="AK64" s="331">
        <v>858.89</v>
      </c>
      <c r="AL64" s="406"/>
      <c r="AN64" s="417">
        <f t="shared" si="27"/>
        <v>643.34999999999991</v>
      </c>
      <c r="AO64" s="417">
        <f t="shared" si="28"/>
        <v>533.81999999999994</v>
      </c>
      <c r="AP64" s="318">
        <f t="shared" si="29"/>
        <v>731.50939785311004</v>
      </c>
      <c r="AQ64" s="318">
        <f t="shared" si="30"/>
        <v>616.47208961672516</v>
      </c>
    </row>
    <row r="65" spans="1:45" s="417" customFormat="1" ht="19.95" customHeight="1">
      <c r="A65" s="729"/>
      <c r="B65" s="313" t="s">
        <v>70</v>
      </c>
      <c r="C65" s="98" t="s">
        <v>633</v>
      </c>
      <c r="D65" s="314">
        <v>514</v>
      </c>
      <c r="E65" s="313" t="s">
        <v>71</v>
      </c>
      <c r="F65" s="300">
        <v>1</v>
      </c>
      <c r="G65" s="300"/>
      <c r="H65" s="300"/>
      <c r="I65" s="302">
        <v>0.25</v>
      </c>
      <c r="J65" s="302"/>
      <c r="K65" s="302"/>
      <c r="L65" s="300">
        <v>1</v>
      </c>
      <c r="M65" s="300"/>
      <c r="N65" s="300"/>
      <c r="O65" s="300">
        <v>0.25</v>
      </c>
      <c r="P65" s="301">
        <v>1</v>
      </c>
      <c r="Q65" s="301"/>
      <c r="R65" s="301"/>
      <c r="S65" s="301">
        <v>1</v>
      </c>
      <c r="T65" s="301" t="s">
        <v>429</v>
      </c>
      <c r="U65" s="301"/>
      <c r="V65" s="301"/>
      <c r="W65" s="336">
        <f t="shared" si="23"/>
        <v>701.71999999999991</v>
      </c>
      <c r="X65" s="298">
        <v>432.6</v>
      </c>
      <c r="Y65" s="298">
        <v>50.4</v>
      </c>
      <c r="Z65" s="298">
        <v>117.4</v>
      </c>
      <c r="AA65" s="297">
        <v>99.92</v>
      </c>
      <c r="AB65" s="303"/>
      <c r="AC65" s="303">
        <v>99.92</v>
      </c>
      <c r="AD65" s="303"/>
      <c r="AE65" s="303"/>
      <c r="AF65" s="303"/>
      <c r="AG65" s="297">
        <v>1.4</v>
      </c>
      <c r="AH65" s="303">
        <v>1.4</v>
      </c>
      <c r="AI65" s="303"/>
      <c r="AJ65" s="303"/>
      <c r="AK65" s="331">
        <v>866.8</v>
      </c>
      <c r="AL65" s="408"/>
      <c r="AN65" s="417">
        <f t="shared" si="27"/>
        <v>701.71999999999991</v>
      </c>
      <c r="AO65" s="417">
        <f t="shared" si="28"/>
        <v>600.4</v>
      </c>
      <c r="AP65" s="318">
        <f t="shared" si="29"/>
        <v>797.87794305041496</v>
      </c>
      <c r="AQ65" s="318">
        <f t="shared" si="30"/>
        <v>693.36076318961784</v>
      </c>
    </row>
    <row r="66" spans="1:45" s="417" customFormat="1" ht="19.95" customHeight="1">
      <c r="A66" s="729"/>
      <c r="B66" s="313" t="s">
        <v>72</v>
      </c>
      <c r="C66" s="98" t="s">
        <v>634</v>
      </c>
      <c r="D66" s="314">
        <v>234</v>
      </c>
      <c r="E66" s="313" t="s">
        <v>21</v>
      </c>
      <c r="F66" s="300"/>
      <c r="G66" s="300">
        <v>0.75</v>
      </c>
      <c r="H66" s="300"/>
      <c r="I66" s="302">
        <v>0.25</v>
      </c>
      <c r="J66" s="302"/>
      <c r="K66" s="302"/>
      <c r="L66" s="300"/>
      <c r="M66" s="300">
        <v>0.75</v>
      </c>
      <c r="N66" s="300"/>
      <c r="O66" s="300">
        <v>0.25</v>
      </c>
      <c r="P66" s="301"/>
      <c r="Q66" s="301">
        <v>1</v>
      </c>
      <c r="R66" s="301"/>
      <c r="S66" s="301">
        <v>1</v>
      </c>
      <c r="T66" s="301"/>
      <c r="U66" s="301" t="s">
        <v>429</v>
      </c>
      <c r="V66" s="301"/>
      <c r="W66" s="336">
        <f t="shared" si="23"/>
        <v>675.01</v>
      </c>
      <c r="X66" s="298">
        <v>431.45</v>
      </c>
      <c r="Y66" s="298">
        <v>48.7</v>
      </c>
      <c r="Z66" s="298">
        <v>115.58</v>
      </c>
      <c r="AA66" s="297">
        <v>77.73</v>
      </c>
      <c r="AB66" s="303"/>
      <c r="AC66" s="303">
        <v>77.73</v>
      </c>
      <c r="AD66" s="303"/>
      <c r="AE66" s="303"/>
      <c r="AF66" s="303"/>
      <c r="AG66" s="297">
        <v>1.55</v>
      </c>
      <c r="AH66" s="303">
        <v>1.55</v>
      </c>
      <c r="AI66" s="303"/>
      <c r="AJ66" s="303"/>
      <c r="AK66" s="331">
        <v>874.32</v>
      </c>
      <c r="AL66" s="408"/>
      <c r="AN66" s="417">
        <f t="shared" si="27"/>
        <v>675.01</v>
      </c>
      <c r="AO66" s="417">
        <f t="shared" si="28"/>
        <v>595.73</v>
      </c>
      <c r="AP66" s="318">
        <f t="shared" si="29"/>
        <v>767.50782411568798</v>
      </c>
      <c r="AQ66" s="318">
        <f t="shared" si="30"/>
        <v>687.96770062450207</v>
      </c>
    </row>
    <row r="67" spans="1:45" s="417" customFormat="1" ht="19.95" customHeight="1">
      <c r="A67" s="729"/>
      <c r="B67" s="313" t="s">
        <v>73</v>
      </c>
      <c r="C67" s="98" t="s">
        <v>635</v>
      </c>
      <c r="D67" s="314">
        <v>238</v>
      </c>
      <c r="E67" s="313" t="s">
        <v>15</v>
      </c>
      <c r="F67" s="300">
        <v>1</v>
      </c>
      <c r="G67" s="300"/>
      <c r="H67" s="300"/>
      <c r="I67" s="302">
        <v>0.25</v>
      </c>
      <c r="J67" s="302"/>
      <c r="K67" s="302"/>
      <c r="L67" s="300">
        <v>1</v>
      </c>
      <c r="M67" s="300"/>
      <c r="N67" s="300"/>
      <c r="O67" s="300">
        <v>0.25</v>
      </c>
      <c r="P67" s="301">
        <v>1</v>
      </c>
      <c r="Q67" s="301"/>
      <c r="R67" s="301"/>
      <c r="S67" s="301">
        <v>1</v>
      </c>
      <c r="T67" s="301" t="s">
        <v>429</v>
      </c>
      <c r="U67" s="301"/>
      <c r="V67" s="301"/>
      <c r="W67" s="336">
        <f t="shared" si="23"/>
        <v>638.79999999999995</v>
      </c>
      <c r="X67" s="298">
        <v>411.25</v>
      </c>
      <c r="Y67" s="298">
        <v>50.4</v>
      </c>
      <c r="Z67" s="298">
        <v>101.58</v>
      </c>
      <c r="AA67" s="297">
        <v>74.17</v>
      </c>
      <c r="AB67" s="303"/>
      <c r="AC67" s="303">
        <v>74.17</v>
      </c>
      <c r="AD67" s="303"/>
      <c r="AE67" s="303"/>
      <c r="AF67" s="303"/>
      <c r="AG67" s="297">
        <v>1.4</v>
      </c>
      <c r="AH67" s="303">
        <v>1.4</v>
      </c>
      <c r="AI67" s="303"/>
      <c r="AJ67" s="303"/>
      <c r="AK67" s="331">
        <v>816.47</v>
      </c>
      <c r="AL67" s="408"/>
      <c r="AN67" s="417">
        <f t="shared" si="27"/>
        <v>638.79999999999995</v>
      </c>
      <c r="AO67" s="417">
        <f t="shared" si="28"/>
        <v>563.23</v>
      </c>
      <c r="AP67" s="318">
        <f t="shared" si="29"/>
        <v>726.33590323862086</v>
      </c>
      <c r="AQ67" s="318">
        <f t="shared" si="30"/>
        <v>650.43568063172631</v>
      </c>
    </row>
    <row r="68" spans="1:45" s="417" customFormat="1" ht="19.95" customHeight="1">
      <c r="A68" s="729"/>
      <c r="B68" s="313" t="s">
        <v>74</v>
      </c>
      <c r="C68" s="98" t="s">
        <v>636</v>
      </c>
      <c r="D68" s="314">
        <v>237</v>
      </c>
      <c r="E68" s="313" t="s">
        <v>15</v>
      </c>
      <c r="F68" s="300">
        <v>1</v>
      </c>
      <c r="G68" s="300"/>
      <c r="H68" s="300"/>
      <c r="I68" s="302">
        <v>0.25</v>
      </c>
      <c r="J68" s="302"/>
      <c r="K68" s="302"/>
      <c r="L68" s="300">
        <v>1</v>
      </c>
      <c r="M68" s="300"/>
      <c r="N68" s="300"/>
      <c r="O68" s="300"/>
      <c r="P68" s="301">
        <v>1</v>
      </c>
      <c r="Q68" s="301"/>
      <c r="R68" s="301"/>
      <c r="S68" s="299"/>
      <c r="T68" s="301" t="s">
        <v>429</v>
      </c>
      <c r="U68" s="301"/>
      <c r="V68" s="301"/>
      <c r="W68" s="336">
        <f t="shared" si="23"/>
        <v>612.5</v>
      </c>
      <c r="X68" s="298">
        <v>417.32</v>
      </c>
      <c r="Y68" s="298"/>
      <c r="Z68" s="298">
        <v>103.25</v>
      </c>
      <c r="AA68" s="297">
        <v>90.73</v>
      </c>
      <c r="AB68" s="303"/>
      <c r="AC68" s="303">
        <v>90.73</v>
      </c>
      <c r="AD68" s="303"/>
      <c r="AE68" s="303"/>
      <c r="AF68" s="303"/>
      <c r="AG68" s="297">
        <v>1.2</v>
      </c>
      <c r="AH68" s="303">
        <v>1.2</v>
      </c>
      <c r="AI68" s="303"/>
      <c r="AJ68" s="303"/>
      <c r="AK68" s="331">
        <v>836.22</v>
      </c>
      <c r="AL68" s="408"/>
      <c r="AN68" s="417">
        <f t="shared" si="27"/>
        <v>612.5</v>
      </c>
      <c r="AO68" s="417">
        <f t="shared" si="28"/>
        <v>520.56999999999994</v>
      </c>
      <c r="AP68" s="318">
        <f t="shared" si="29"/>
        <v>696.43196733508978</v>
      </c>
      <c r="AQ68" s="318">
        <f t="shared" si="30"/>
        <v>601.17057377351659</v>
      </c>
    </row>
    <row r="69" spans="1:45" s="417" customFormat="1" ht="19.95" customHeight="1">
      <c r="A69" s="729"/>
      <c r="B69" s="313" t="s">
        <v>75</v>
      </c>
      <c r="C69" s="98" t="s">
        <v>637</v>
      </c>
      <c r="D69" s="314">
        <v>231</v>
      </c>
      <c r="E69" s="313" t="s">
        <v>15</v>
      </c>
      <c r="F69" s="300">
        <v>1</v>
      </c>
      <c r="G69" s="300"/>
      <c r="H69" s="300"/>
      <c r="I69" s="302">
        <v>0.25</v>
      </c>
      <c r="J69" s="302">
        <v>0.25</v>
      </c>
      <c r="K69" s="302"/>
      <c r="L69" s="300">
        <v>1</v>
      </c>
      <c r="M69" s="300"/>
      <c r="N69" s="300"/>
      <c r="O69" s="300"/>
      <c r="P69" s="301">
        <v>1</v>
      </c>
      <c r="Q69" s="301"/>
      <c r="R69" s="301"/>
      <c r="S69" s="299"/>
      <c r="T69" s="301" t="s">
        <v>429</v>
      </c>
      <c r="U69" s="301"/>
      <c r="V69" s="301"/>
      <c r="W69" s="336">
        <f t="shared" si="23"/>
        <v>575.99999999999989</v>
      </c>
      <c r="X69" s="298">
        <v>425.55</v>
      </c>
      <c r="Y69" s="298"/>
      <c r="Z69" s="298">
        <v>114.25</v>
      </c>
      <c r="AA69" s="297">
        <v>34.799999999999997</v>
      </c>
      <c r="AB69" s="303"/>
      <c r="AC69" s="303">
        <v>34.799999999999997</v>
      </c>
      <c r="AD69" s="303"/>
      <c r="AE69" s="303"/>
      <c r="AF69" s="303"/>
      <c r="AG69" s="297">
        <v>1.4</v>
      </c>
      <c r="AH69" s="303">
        <v>1.4</v>
      </c>
      <c r="AI69" s="303"/>
      <c r="AJ69" s="303"/>
      <c r="AK69" s="331">
        <v>829.63</v>
      </c>
      <c r="AL69" s="408"/>
      <c r="AN69" s="417">
        <f t="shared" si="27"/>
        <v>575.99999999999989</v>
      </c>
      <c r="AO69" s="417">
        <f t="shared" si="28"/>
        <v>539.79999999999995</v>
      </c>
      <c r="AP69" s="318">
        <f t="shared" si="29"/>
        <v>654.9303072408353</v>
      </c>
      <c r="AQ69" s="318">
        <f t="shared" si="30"/>
        <v>623.3779812953959</v>
      </c>
    </row>
    <row r="70" spans="1:45" s="417" customFormat="1" ht="19.95" customHeight="1">
      <c r="A70" s="729"/>
      <c r="B70" s="313" t="s">
        <v>357</v>
      </c>
      <c r="C70" s="98" t="s">
        <v>638</v>
      </c>
      <c r="D70" s="314">
        <v>342</v>
      </c>
      <c r="E70" s="313" t="s">
        <v>15</v>
      </c>
      <c r="F70" s="300">
        <v>1</v>
      </c>
      <c r="G70" s="300"/>
      <c r="H70" s="300"/>
      <c r="I70" s="302">
        <v>0.25</v>
      </c>
      <c r="J70" s="302"/>
      <c r="K70" s="302"/>
      <c r="L70" s="300">
        <v>1</v>
      </c>
      <c r="M70" s="300"/>
      <c r="N70" s="300"/>
      <c r="O70" s="300">
        <v>0.25</v>
      </c>
      <c r="P70" s="301">
        <v>1</v>
      </c>
      <c r="Q70" s="301"/>
      <c r="R70" s="301"/>
      <c r="S70" s="301">
        <v>1</v>
      </c>
      <c r="T70" s="301" t="s">
        <v>429</v>
      </c>
      <c r="U70" s="301"/>
      <c r="V70" s="301"/>
      <c r="W70" s="336">
        <f t="shared" si="23"/>
        <v>739.5</v>
      </c>
      <c r="X70" s="298">
        <v>435.6</v>
      </c>
      <c r="Y70" s="298">
        <v>97.4</v>
      </c>
      <c r="Z70" s="298">
        <v>114.3</v>
      </c>
      <c r="AA70" s="297">
        <v>90.7</v>
      </c>
      <c r="AB70" s="303"/>
      <c r="AC70" s="303">
        <v>90.7</v>
      </c>
      <c r="AD70" s="303"/>
      <c r="AE70" s="303"/>
      <c r="AF70" s="303"/>
      <c r="AG70" s="297">
        <v>1.5</v>
      </c>
      <c r="AH70" s="303">
        <v>1.5</v>
      </c>
      <c r="AI70" s="303"/>
      <c r="AJ70" s="303"/>
      <c r="AK70" s="331">
        <v>978.9</v>
      </c>
      <c r="AL70" s="408"/>
      <c r="AN70" s="417">
        <f t="shared" si="27"/>
        <v>739.5</v>
      </c>
      <c r="AO70" s="417">
        <f t="shared" si="28"/>
        <v>647.29999999999995</v>
      </c>
      <c r="AP70" s="318">
        <f t="shared" si="29"/>
        <v>840.8350038274267</v>
      </c>
      <c r="AQ70" s="318">
        <f t="shared" si="30"/>
        <v>747.52235511765423</v>
      </c>
    </row>
    <row r="71" spans="1:45" s="417" customFormat="1" ht="19.95" customHeight="1">
      <c r="A71" s="729"/>
      <c r="B71" s="313" t="s">
        <v>76</v>
      </c>
      <c r="C71" s="98" t="s">
        <v>639</v>
      </c>
      <c r="D71" s="314">
        <v>185</v>
      </c>
      <c r="E71" s="313" t="s">
        <v>21</v>
      </c>
      <c r="F71" s="300"/>
      <c r="G71" s="300">
        <v>0.5</v>
      </c>
      <c r="H71" s="300"/>
      <c r="I71" s="302">
        <v>0.25</v>
      </c>
      <c r="J71" s="302"/>
      <c r="K71" s="302"/>
      <c r="L71" s="300"/>
      <c r="M71" s="300">
        <v>0.5</v>
      </c>
      <c r="N71" s="300"/>
      <c r="O71" s="300">
        <v>0.25</v>
      </c>
      <c r="P71" s="301"/>
      <c r="Q71" s="301">
        <v>1</v>
      </c>
      <c r="R71" s="301"/>
      <c r="S71" s="301">
        <v>1</v>
      </c>
      <c r="T71" s="301"/>
      <c r="U71" s="301" t="s">
        <v>429</v>
      </c>
      <c r="V71" s="301"/>
      <c r="W71" s="336">
        <f t="shared" si="23"/>
        <v>673.28000000000009</v>
      </c>
      <c r="X71" s="298">
        <v>445.47</v>
      </c>
      <c r="Y71" s="298">
        <v>48.7</v>
      </c>
      <c r="Z71" s="298">
        <v>111.25</v>
      </c>
      <c r="AA71" s="297">
        <v>66.58</v>
      </c>
      <c r="AB71" s="303"/>
      <c r="AC71" s="303">
        <v>66.58</v>
      </c>
      <c r="AD71" s="303"/>
      <c r="AE71" s="303"/>
      <c r="AF71" s="303"/>
      <c r="AG71" s="297">
        <v>1.28</v>
      </c>
      <c r="AH71" s="303">
        <v>1.28</v>
      </c>
      <c r="AI71" s="303"/>
      <c r="AJ71" s="303"/>
      <c r="AK71" s="331">
        <v>859.75</v>
      </c>
      <c r="AL71" s="408"/>
      <c r="AN71" s="417">
        <f t="shared" si="27"/>
        <v>673.28000000000009</v>
      </c>
      <c r="AO71" s="417">
        <f t="shared" si="28"/>
        <v>605.42000000000007</v>
      </c>
      <c r="AP71" s="318">
        <f t="shared" si="29"/>
        <v>765.5407591303989</v>
      </c>
      <c r="AQ71" s="318">
        <f t="shared" si="30"/>
        <v>699.15801673927137</v>
      </c>
    </row>
    <row r="72" spans="1:45" s="417" customFormat="1" ht="19.95" customHeight="1">
      <c r="A72" s="729"/>
      <c r="B72" s="313" t="s">
        <v>77</v>
      </c>
      <c r="C72" s="98" t="s">
        <v>640</v>
      </c>
      <c r="D72" s="314">
        <v>224</v>
      </c>
      <c r="E72" s="313" t="s">
        <v>21</v>
      </c>
      <c r="F72" s="300"/>
      <c r="G72" s="300">
        <v>0.75</v>
      </c>
      <c r="H72" s="300"/>
      <c r="I72" s="302">
        <v>0.25</v>
      </c>
      <c r="J72" s="302"/>
      <c r="K72" s="302"/>
      <c r="L72" s="300"/>
      <c r="M72" s="300">
        <v>0.75</v>
      </c>
      <c r="N72" s="300"/>
      <c r="O72" s="300"/>
      <c r="P72" s="301"/>
      <c r="Q72" s="301">
        <v>1</v>
      </c>
      <c r="R72" s="301"/>
      <c r="S72" s="299"/>
      <c r="T72" s="301"/>
      <c r="U72" s="301" t="s">
        <v>429</v>
      </c>
      <c r="V72" s="301"/>
      <c r="W72" s="336">
        <f t="shared" si="23"/>
        <v>579</v>
      </c>
      <c r="X72" s="298">
        <v>364.08</v>
      </c>
      <c r="Y72" s="298"/>
      <c r="Z72" s="298">
        <v>117.58</v>
      </c>
      <c r="AA72" s="297">
        <v>95.84</v>
      </c>
      <c r="AB72" s="303"/>
      <c r="AC72" s="303">
        <v>95.84</v>
      </c>
      <c r="AD72" s="303"/>
      <c r="AE72" s="303"/>
      <c r="AF72" s="303"/>
      <c r="AG72" s="297">
        <v>1.5</v>
      </c>
      <c r="AH72" s="303">
        <v>1.5</v>
      </c>
      <c r="AI72" s="303"/>
      <c r="AJ72" s="303"/>
      <c r="AK72" s="331">
        <v>751.54</v>
      </c>
      <c r="AL72" s="408"/>
      <c r="AN72" s="417">
        <f t="shared" si="27"/>
        <v>579</v>
      </c>
      <c r="AO72" s="417">
        <f t="shared" si="28"/>
        <v>481.65999999999997</v>
      </c>
      <c r="AP72" s="318">
        <f t="shared" si="29"/>
        <v>658.34140259104811</v>
      </c>
      <c r="AQ72" s="318">
        <f t="shared" si="30"/>
        <v>556.23608460678111</v>
      </c>
    </row>
    <row r="73" spans="1:45" s="417" customFormat="1" ht="19.95" customHeight="1">
      <c r="A73" s="729"/>
      <c r="B73" s="313" t="s">
        <v>78</v>
      </c>
      <c r="C73" s="98" t="s">
        <v>641</v>
      </c>
      <c r="D73" s="314">
        <v>512</v>
      </c>
      <c r="E73" s="313" t="s">
        <v>15</v>
      </c>
      <c r="F73" s="300">
        <v>1</v>
      </c>
      <c r="G73" s="300"/>
      <c r="H73" s="300"/>
      <c r="I73" s="302">
        <v>0.25</v>
      </c>
      <c r="J73" s="302">
        <v>0.25</v>
      </c>
      <c r="K73" s="302"/>
      <c r="L73" s="300">
        <v>1</v>
      </c>
      <c r="M73" s="300"/>
      <c r="N73" s="300"/>
      <c r="O73" s="300">
        <v>0.25</v>
      </c>
      <c r="P73" s="301">
        <v>1</v>
      </c>
      <c r="Q73" s="301"/>
      <c r="R73" s="301"/>
      <c r="S73" s="301">
        <v>1</v>
      </c>
      <c r="T73" s="301" t="s">
        <v>429</v>
      </c>
      <c r="U73" s="301"/>
      <c r="V73" s="301"/>
      <c r="W73" s="336">
        <f t="shared" si="23"/>
        <v>706.32</v>
      </c>
      <c r="X73" s="298">
        <v>428.62</v>
      </c>
      <c r="Y73" s="298">
        <v>48.7</v>
      </c>
      <c r="Z73" s="298">
        <v>114.88</v>
      </c>
      <c r="AA73" s="297">
        <v>112.72</v>
      </c>
      <c r="AB73" s="303"/>
      <c r="AC73" s="303">
        <v>112.72</v>
      </c>
      <c r="AD73" s="303"/>
      <c r="AE73" s="303"/>
      <c r="AF73" s="303"/>
      <c r="AG73" s="297">
        <v>1.4</v>
      </c>
      <c r="AH73" s="303">
        <v>1.4</v>
      </c>
      <c r="AI73" s="303"/>
      <c r="AJ73" s="303"/>
      <c r="AK73" s="331">
        <v>995.16</v>
      </c>
      <c r="AL73" s="408"/>
      <c r="AN73" s="417">
        <f t="shared" si="27"/>
        <v>706.32</v>
      </c>
      <c r="AO73" s="417">
        <f t="shared" si="28"/>
        <v>592.20000000000005</v>
      </c>
      <c r="AP73" s="318">
        <f t="shared" si="29"/>
        <v>803.10828925407452</v>
      </c>
      <c r="AQ73" s="318">
        <f t="shared" si="30"/>
        <v>683.89114583759442</v>
      </c>
    </row>
    <row r="74" spans="1:45" s="417" customFormat="1" ht="19.95" customHeight="1">
      <c r="A74" s="729"/>
      <c r="B74" s="313" t="s">
        <v>80</v>
      </c>
      <c r="C74" s="98" t="s">
        <v>643</v>
      </c>
      <c r="D74" s="314">
        <v>409</v>
      </c>
      <c r="E74" s="313" t="s">
        <v>15</v>
      </c>
      <c r="F74" s="300">
        <v>1</v>
      </c>
      <c r="G74" s="300"/>
      <c r="H74" s="300"/>
      <c r="I74" s="302">
        <v>0.25</v>
      </c>
      <c r="J74" s="302">
        <v>0.25</v>
      </c>
      <c r="K74" s="302"/>
      <c r="L74" s="300">
        <v>1</v>
      </c>
      <c r="M74" s="300"/>
      <c r="N74" s="300"/>
      <c r="O74" s="300"/>
      <c r="P74" s="299">
        <v>1</v>
      </c>
      <c r="Q74" s="299"/>
      <c r="R74" s="299"/>
      <c r="S74" s="299"/>
      <c r="T74" s="301" t="s">
        <v>429</v>
      </c>
      <c r="U74" s="301"/>
      <c r="V74" s="301"/>
      <c r="W74" s="336">
        <f t="shared" si="23"/>
        <v>577.82000000000005</v>
      </c>
      <c r="X74" s="298">
        <v>415.31</v>
      </c>
      <c r="Y74" s="298"/>
      <c r="Z74" s="298">
        <v>114.28</v>
      </c>
      <c r="AA74" s="297">
        <v>46.73</v>
      </c>
      <c r="AB74" s="303"/>
      <c r="AC74" s="303">
        <v>46.73</v>
      </c>
      <c r="AD74" s="303"/>
      <c r="AE74" s="303"/>
      <c r="AF74" s="303"/>
      <c r="AG74" s="297">
        <v>1.5</v>
      </c>
      <c r="AH74" s="303">
        <v>1.5</v>
      </c>
      <c r="AI74" s="303"/>
      <c r="AJ74" s="303"/>
      <c r="AK74" s="331">
        <v>809.15</v>
      </c>
      <c r="AL74" s="408"/>
      <c r="AN74" s="417">
        <f t="shared" si="27"/>
        <v>577.82000000000005</v>
      </c>
      <c r="AO74" s="417">
        <f t="shared" si="28"/>
        <v>529.59</v>
      </c>
      <c r="AP74" s="318">
        <f t="shared" si="29"/>
        <v>656.99970508663114</v>
      </c>
      <c r="AQ74" s="318">
        <f t="shared" si="30"/>
        <v>611.58715286074244</v>
      </c>
    </row>
    <row r="75" spans="1:45" s="417" customFormat="1" ht="19.95" customHeight="1">
      <c r="A75" s="729"/>
      <c r="B75" s="313" t="s">
        <v>81</v>
      </c>
      <c r="C75" s="98" t="s">
        <v>644</v>
      </c>
      <c r="D75" s="314">
        <v>152</v>
      </c>
      <c r="E75" s="313" t="s">
        <v>18</v>
      </c>
      <c r="F75" s="300"/>
      <c r="G75" s="300">
        <v>0.5</v>
      </c>
      <c r="H75" s="300"/>
      <c r="I75" s="302">
        <v>0.25</v>
      </c>
      <c r="J75" s="302"/>
      <c r="K75" s="302"/>
      <c r="L75" s="300"/>
      <c r="M75" s="300">
        <v>0.5</v>
      </c>
      <c r="N75" s="300"/>
      <c r="O75" s="300"/>
      <c r="P75" s="299"/>
      <c r="Q75" s="299"/>
      <c r="R75" s="301"/>
      <c r="S75" s="301"/>
      <c r="T75" s="301" t="s">
        <v>429</v>
      </c>
      <c r="U75" s="301"/>
      <c r="V75" s="301"/>
      <c r="W75" s="336">
        <f t="shared" si="23"/>
        <v>168.19</v>
      </c>
      <c r="X75" s="298">
        <v>102.55</v>
      </c>
      <c r="Y75" s="298"/>
      <c r="Z75" s="298">
        <v>30.8</v>
      </c>
      <c r="AA75" s="297">
        <v>34.14</v>
      </c>
      <c r="AB75" s="303"/>
      <c r="AC75" s="303">
        <v>34.14</v>
      </c>
      <c r="AD75" s="303"/>
      <c r="AE75" s="303"/>
      <c r="AF75" s="303"/>
      <c r="AG75" s="297">
        <v>0.7</v>
      </c>
      <c r="AH75" s="303">
        <v>0.7</v>
      </c>
      <c r="AI75" s="303"/>
      <c r="AJ75" s="303"/>
      <c r="AK75" s="331">
        <v>169.56</v>
      </c>
      <c r="AL75" s="408" t="s">
        <v>965</v>
      </c>
      <c r="AN75" s="417">
        <f t="shared" si="27"/>
        <v>168.19</v>
      </c>
      <c r="AO75" s="417">
        <f t="shared" si="28"/>
        <v>133.35</v>
      </c>
      <c r="AP75" s="318">
        <f t="shared" si="29"/>
        <v>191.23737565075712</v>
      </c>
      <c r="AQ75" s="318">
        <f t="shared" si="30"/>
        <v>153.99676510882003</v>
      </c>
    </row>
    <row r="76" spans="1:45" s="420" customFormat="1" ht="19.95" customHeight="1">
      <c r="A76" s="3">
        <v>13</v>
      </c>
      <c r="B76" s="12" t="s">
        <v>10</v>
      </c>
      <c r="C76" s="12"/>
      <c r="D76" s="3"/>
      <c r="E76" s="12"/>
      <c r="F76" s="418">
        <f t="shared" ref="F76:AK76" si="31">SUM(F63:F75)</f>
        <v>8</v>
      </c>
      <c r="G76" s="418">
        <f t="shared" si="31"/>
        <v>3.25</v>
      </c>
      <c r="H76" s="418">
        <f t="shared" si="31"/>
        <v>0</v>
      </c>
      <c r="I76" s="418">
        <f t="shared" si="31"/>
        <v>3.25</v>
      </c>
      <c r="J76" s="418">
        <f t="shared" si="31"/>
        <v>0.75</v>
      </c>
      <c r="K76" s="418">
        <f t="shared" si="31"/>
        <v>0</v>
      </c>
      <c r="L76" s="418">
        <f t="shared" si="31"/>
        <v>8</v>
      </c>
      <c r="M76" s="418">
        <f t="shared" si="31"/>
        <v>3.25</v>
      </c>
      <c r="N76" s="418">
        <f t="shared" si="31"/>
        <v>0</v>
      </c>
      <c r="O76" s="418">
        <f t="shared" si="31"/>
        <v>1.5</v>
      </c>
      <c r="P76" s="419">
        <f t="shared" si="31"/>
        <v>8</v>
      </c>
      <c r="Q76" s="419">
        <f t="shared" si="31"/>
        <v>4</v>
      </c>
      <c r="R76" s="419">
        <f t="shared" si="31"/>
        <v>0</v>
      </c>
      <c r="S76" s="419">
        <f t="shared" si="31"/>
        <v>6</v>
      </c>
      <c r="T76" s="419">
        <f t="shared" si="31"/>
        <v>0</v>
      </c>
      <c r="U76" s="419">
        <f t="shared" si="31"/>
        <v>0</v>
      </c>
      <c r="V76" s="419">
        <f t="shared" si="31"/>
        <v>0</v>
      </c>
      <c r="W76" s="418">
        <f t="shared" si="31"/>
        <v>7929.6099999999988</v>
      </c>
      <c r="X76" s="418">
        <f t="shared" si="31"/>
        <v>5166.1400000000012</v>
      </c>
      <c r="Y76" s="418">
        <f t="shared" si="31"/>
        <v>344.3</v>
      </c>
      <c r="Z76" s="418">
        <f t="shared" si="31"/>
        <v>1383.0499999999997</v>
      </c>
      <c r="AA76" s="418">
        <f t="shared" si="31"/>
        <v>1018.6900000000002</v>
      </c>
      <c r="AB76" s="418">
        <f t="shared" si="31"/>
        <v>0</v>
      </c>
      <c r="AC76" s="418">
        <f t="shared" si="31"/>
        <v>1018.6900000000002</v>
      </c>
      <c r="AD76" s="418">
        <f t="shared" si="31"/>
        <v>0</v>
      </c>
      <c r="AE76" s="418">
        <f t="shared" si="31"/>
        <v>0</v>
      </c>
      <c r="AF76" s="418">
        <f t="shared" si="31"/>
        <v>0</v>
      </c>
      <c r="AG76" s="418">
        <f t="shared" si="31"/>
        <v>17.429999999999996</v>
      </c>
      <c r="AH76" s="418">
        <f t="shared" si="31"/>
        <v>17.429999999999996</v>
      </c>
      <c r="AI76" s="418">
        <f t="shared" si="31"/>
        <v>0</v>
      </c>
      <c r="AJ76" s="418">
        <f t="shared" si="31"/>
        <v>0</v>
      </c>
      <c r="AK76" s="418">
        <f t="shared" si="31"/>
        <v>10497.199999999999</v>
      </c>
      <c r="AL76" s="418"/>
      <c r="AN76" s="418">
        <f>SUM(AN63:AN75)</f>
        <v>7929.6099999999988</v>
      </c>
      <c r="AO76" s="418">
        <f>SUM(AO63:AO75)</f>
        <v>6893.4900000000007</v>
      </c>
      <c r="AP76" s="418">
        <f>'[1]Должанская ЦРБ'!$K$90</f>
        <v>9016.2186000000002</v>
      </c>
      <c r="AQ76" s="418">
        <f>'[1]Должанская ЦРБ'!$K$11</f>
        <v>7960.8185999999987</v>
      </c>
      <c r="AR76" s="420" t="e">
        <f>AP76-AP63-AP64-#REF!-AP65-AP66-AP67-AP68-AP69-AP70-AP71-AP72-AP73-#REF!-AP74-AP75-#REF!</f>
        <v>#REF!</v>
      </c>
      <c r="AS76" s="420" t="e">
        <f>AQ76-AQ63-AQ64-#REF!-AQ65-AQ66-AQ67-AQ68-AQ69-AQ70-AQ71-AQ72-AQ73-#REF!-AQ74-AQ75-#REF!</f>
        <v>#REF!</v>
      </c>
    </row>
    <row r="77" spans="1:45" s="417" customFormat="1" ht="19.95" customHeight="1">
      <c r="A77" s="733" t="s">
        <v>82</v>
      </c>
      <c r="B77" s="15" t="s">
        <v>83</v>
      </c>
      <c r="C77" s="16" t="s">
        <v>392</v>
      </c>
      <c r="D77" s="316">
        <v>296</v>
      </c>
      <c r="E77" s="15" t="s">
        <v>15</v>
      </c>
      <c r="F77" s="300">
        <v>1</v>
      </c>
      <c r="G77" s="300"/>
      <c r="H77" s="300"/>
      <c r="I77" s="302">
        <v>0.5</v>
      </c>
      <c r="J77" s="302"/>
      <c r="K77" s="302"/>
      <c r="L77" s="300">
        <v>1</v>
      </c>
      <c r="M77" s="300"/>
      <c r="N77" s="300"/>
      <c r="O77" s="300">
        <v>0.25</v>
      </c>
      <c r="P77" s="301">
        <v>1</v>
      </c>
      <c r="Q77" s="301"/>
      <c r="R77" s="301"/>
      <c r="S77" s="301"/>
      <c r="T77" s="301" t="s">
        <v>429</v>
      </c>
      <c r="U77" s="301"/>
      <c r="V77" s="301"/>
      <c r="W77" s="336">
        <f t="shared" si="23"/>
        <v>550.59</v>
      </c>
      <c r="X77" s="298">
        <v>388</v>
      </c>
      <c r="Y77" s="298"/>
      <c r="Z77" s="298">
        <v>117.2</v>
      </c>
      <c r="AA77" s="297">
        <v>41.19</v>
      </c>
      <c r="AB77" s="303">
        <v>4.3</v>
      </c>
      <c r="AC77" s="303">
        <v>30.59</v>
      </c>
      <c r="AD77" s="303"/>
      <c r="AE77" s="303">
        <v>6.3</v>
      </c>
      <c r="AF77" s="303"/>
      <c r="AG77" s="297">
        <v>4.2</v>
      </c>
      <c r="AH77" s="303">
        <v>4.2</v>
      </c>
      <c r="AI77" s="303"/>
      <c r="AJ77" s="303"/>
      <c r="AK77" s="337">
        <v>776.8</v>
      </c>
      <c r="AL77" s="408"/>
      <c r="AN77" s="417">
        <f t="shared" ref="AN77:AN93" si="32">W77</f>
        <v>550.59</v>
      </c>
      <c r="AO77" s="417">
        <f t="shared" ref="AO77:AO93" si="33">X77+Y77+Z77</f>
        <v>505.2</v>
      </c>
      <c r="AP77" s="318">
        <f t="shared" ref="AP77:AP93" si="34">$AP$94*(AN77/$AN$94)</f>
        <v>763.60736906809109</v>
      </c>
      <c r="AQ77" s="318">
        <f t="shared" ref="AQ77:AQ93" si="35">$AQ$94*(AO77/$AO$94)</f>
        <v>643.03935771886836</v>
      </c>
    </row>
    <row r="78" spans="1:45" s="417" customFormat="1" ht="19.95" customHeight="1">
      <c r="A78" s="733"/>
      <c r="B78" s="15" t="s">
        <v>84</v>
      </c>
      <c r="C78" s="16" t="s">
        <v>393</v>
      </c>
      <c r="D78" s="316">
        <v>509</v>
      </c>
      <c r="E78" s="15" t="s">
        <v>15</v>
      </c>
      <c r="F78" s="300">
        <v>1</v>
      </c>
      <c r="G78" s="300">
        <v>0.25</v>
      </c>
      <c r="H78" s="300"/>
      <c r="I78" s="302">
        <v>0.5</v>
      </c>
      <c r="J78" s="302"/>
      <c r="K78" s="302"/>
      <c r="L78" s="300">
        <v>1</v>
      </c>
      <c r="M78" s="300">
        <v>0.25</v>
      </c>
      <c r="N78" s="300"/>
      <c r="O78" s="300">
        <v>0.5</v>
      </c>
      <c r="P78" s="301">
        <v>1</v>
      </c>
      <c r="Q78" s="301"/>
      <c r="R78" s="301"/>
      <c r="S78" s="301">
        <v>1</v>
      </c>
      <c r="T78" s="301" t="s">
        <v>429</v>
      </c>
      <c r="U78" s="301"/>
      <c r="V78" s="301"/>
      <c r="W78" s="336">
        <f t="shared" si="23"/>
        <v>671.8900000000001</v>
      </c>
      <c r="X78" s="298">
        <v>404.1</v>
      </c>
      <c r="Y78" s="298">
        <v>95.8</v>
      </c>
      <c r="Z78" s="298">
        <v>151</v>
      </c>
      <c r="AA78" s="297">
        <v>20.09</v>
      </c>
      <c r="AB78" s="303">
        <v>4.3</v>
      </c>
      <c r="AC78" s="303">
        <v>14.59</v>
      </c>
      <c r="AD78" s="303"/>
      <c r="AE78" s="303">
        <v>1.2</v>
      </c>
      <c r="AF78" s="303"/>
      <c r="AG78" s="297">
        <v>0.9</v>
      </c>
      <c r="AH78" s="303">
        <v>0.9</v>
      </c>
      <c r="AI78" s="303"/>
      <c r="AJ78" s="303"/>
      <c r="AK78" s="337">
        <v>969.7</v>
      </c>
      <c r="AL78" s="408"/>
      <c r="AN78" s="417">
        <f t="shared" si="32"/>
        <v>671.8900000000001</v>
      </c>
      <c r="AO78" s="417">
        <f t="shared" si="33"/>
        <v>650.90000000000009</v>
      </c>
      <c r="AP78" s="318">
        <f t="shared" si="34"/>
        <v>931.83703881864881</v>
      </c>
      <c r="AQ78" s="318">
        <f t="shared" si="35"/>
        <v>828.49231579416369</v>
      </c>
    </row>
    <row r="79" spans="1:45" s="417" customFormat="1" ht="19.95" customHeight="1">
      <c r="A79" s="733"/>
      <c r="B79" s="15" t="s">
        <v>85</v>
      </c>
      <c r="C79" s="16" t="s">
        <v>394</v>
      </c>
      <c r="D79" s="316">
        <v>463</v>
      </c>
      <c r="E79" s="15" t="s">
        <v>15</v>
      </c>
      <c r="F79" s="300">
        <v>1</v>
      </c>
      <c r="G79" s="300"/>
      <c r="H79" s="300"/>
      <c r="I79" s="302">
        <v>1</v>
      </c>
      <c r="J79" s="302"/>
      <c r="K79" s="302"/>
      <c r="L79" s="300">
        <v>1</v>
      </c>
      <c r="M79" s="300"/>
      <c r="N79" s="300"/>
      <c r="O79" s="300">
        <v>1</v>
      </c>
      <c r="P79" s="301">
        <v>1</v>
      </c>
      <c r="Q79" s="301"/>
      <c r="R79" s="301"/>
      <c r="S79" s="301">
        <v>1</v>
      </c>
      <c r="T79" s="301" t="s">
        <v>429</v>
      </c>
      <c r="U79" s="301"/>
      <c r="V79" s="301"/>
      <c r="W79" s="336">
        <f t="shared" si="23"/>
        <v>668.24</v>
      </c>
      <c r="X79" s="298">
        <v>303.3</v>
      </c>
      <c r="Y79" s="298">
        <v>191.5</v>
      </c>
      <c r="Z79" s="298">
        <v>149.4</v>
      </c>
      <c r="AA79" s="297">
        <v>15.239999999999998</v>
      </c>
      <c r="AB79" s="303">
        <v>2.2000000000000002</v>
      </c>
      <c r="AC79" s="303">
        <v>11.84</v>
      </c>
      <c r="AD79" s="303"/>
      <c r="AE79" s="303">
        <v>1.2</v>
      </c>
      <c r="AF79" s="303"/>
      <c r="AG79" s="297">
        <v>8.8000000000000007</v>
      </c>
      <c r="AH79" s="303">
        <v>8.8000000000000007</v>
      </c>
      <c r="AI79" s="303"/>
      <c r="AJ79" s="303"/>
      <c r="AK79" s="337">
        <v>948.9</v>
      </c>
      <c r="AL79" s="408"/>
      <c r="AN79" s="417">
        <f t="shared" si="32"/>
        <v>668.24</v>
      </c>
      <c r="AO79" s="417">
        <f t="shared" si="33"/>
        <v>644.20000000000005</v>
      </c>
      <c r="AP79" s="318">
        <f t="shared" si="34"/>
        <v>926.77489294404404</v>
      </c>
      <c r="AQ79" s="318">
        <f t="shared" si="35"/>
        <v>819.96427997326805</v>
      </c>
    </row>
    <row r="80" spans="1:45" s="425" customFormat="1" ht="19.95" customHeight="1">
      <c r="A80" s="733"/>
      <c r="B80" s="381" t="s">
        <v>86</v>
      </c>
      <c r="C80" s="381" t="s">
        <v>395</v>
      </c>
      <c r="D80" s="32">
        <v>160</v>
      </c>
      <c r="E80" s="381" t="s">
        <v>15</v>
      </c>
      <c r="F80" s="378">
        <v>1</v>
      </c>
      <c r="G80" s="378"/>
      <c r="H80" s="378"/>
      <c r="I80" s="380">
        <v>0.5</v>
      </c>
      <c r="J80" s="380"/>
      <c r="K80" s="380"/>
      <c r="L80" s="378">
        <v>0</v>
      </c>
      <c r="M80" s="378"/>
      <c r="N80" s="378"/>
      <c r="O80" s="378">
        <v>0</v>
      </c>
      <c r="P80" s="377"/>
      <c r="Q80" s="377"/>
      <c r="R80" s="377"/>
      <c r="S80" s="377"/>
      <c r="T80" s="377"/>
      <c r="U80" s="377"/>
      <c r="V80" s="377"/>
      <c r="W80" s="424">
        <f t="shared" si="23"/>
        <v>92.4</v>
      </c>
      <c r="X80" s="376">
        <v>57.6</v>
      </c>
      <c r="Y80" s="376"/>
      <c r="Z80" s="376">
        <v>17.399999999999999</v>
      </c>
      <c r="AA80" s="376">
        <v>17.399999999999999</v>
      </c>
      <c r="AB80" s="375">
        <v>4.3</v>
      </c>
      <c r="AC80" s="375">
        <v>6.8</v>
      </c>
      <c r="AD80" s="375"/>
      <c r="AE80" s="375">
        <v>6.3</v>
      </c>
      <c r="AF80" s="375"/>
      <c r="AG80" s="376">
        <v>0</v>
      </c>
      <c r="AH80" s="375">
        <v>0</v>
      </c>
      <c r="AI80" s="375"/>
      <c r="AJ80" s="375"/>
      <c r="AK80" s="371">
        <v>712.2</v>
      </c>
      <c r="AL80" s="427" t="s">
        <v>966</v>
      </c>
      <c r="AN80" s="425">
        <f t="shared" si="32"/>
        <v>92.4</v>
      </c>
      <c r="AO80" s="425">
        <f t="shared" si="33"/>
        <v>75</v>
      </c>
      <c r="AP80" s="428">
        <f t="shared" si="34"/>
        <v>128.14856953793497</v>
      </c>
      <c r="AQ80" s="428">
        <f t="shared" si="35"/>
        <v>95.463087547337935</v>
      </c>
    </row>
    <row r="81" spans="1:45" s="417" customFormat="1" ht="19.95" customHeight="1">
      <c r="A81" s="733"/>
      <c r="B81" s="15" t="s">
        <v>87</v>
      </c>
      <c r="C81" s="16" t="s">
        <v>396</v>
      </c>
      <c r="D81" s="316">
        <v>81</v>
      </c>
      <c r="E81" s="15" t="s">
        <v>88</v>
      </c>
      <c r="F81" s="300">
        <v>1</v>
      </c>
      <c r="G81" s="300"/>
      <c r="H81" s="300"/>
      <c r="I81" s="302">
        <v>0.5</v>
      </c>
      <c r="J81" s="302"/>
      <c r="K81" s="302"/>
      <c r="L81" s="300">
        <v>1</v>
      </c>
      <c r="M81" s="300"/>
      <c r="N81" s="300"/>
      <c r="O81" s="300">
        <v>0.25</v>
      </c>
      <c r="P81" s="301">
        <v>1</v>
      </c>
      <c r="Q81" s="301"/>
      <c r="R81" s="301"/>
      <c r="S81" s="301"/>
      <c r="T81" s="301" t="s">
        <v>429</v>
      </c>
      <c r="U81" s="301"/>
      <c r="V81" s="301"/>
      <c r="W81" s="336">
        <f t="shared" si="23"/>
        <v>531.09</v>
      </c>
      <c r="X81" s="298">
        <v>366.9</v>
      </c>
      <c r="Y81" s="298"/>
      <c r="Z81" s="298">
        <v>110.8</v>
      </c>
      <c r="AA81" s="297">
        <v>6.29</v>
      </c>
      <c r="AB81" s="303"/>
      <c r="AC81" s="303">
        <v>5.09</v>
      </c>
      <c r="AD81" s="303"/>
      <c r="AE81" s="303">
        <v>1.2</v>
      </c>
      <c r="AF81" s="303"/>
      <c r="AG81" s="297">
        <v>47.1</v>
      </c>
      <c r="AH81" s="303">
        <v>2</v>
      </c>
      <c r="AI81" s="303"/>
      <c r="AJ81" s="303">
        <v>45.1</v>
      </c>
      <c r="AK81" s="337">
        <v>702.2</v>
      </c>
      <c r="AL81" s="408"/>
      <c r="AN81" s="417">
        <f t="shared" si="32"/>
        <v>531.09</v>
      </c>
      <c r="AO81" s="417">
        <f t="shared" si="33"/>
        <v>477.7</v>
      </c>
      <c r="AP81" s="318">
        <f t="shared" si="34"/>
        <v>736.56302809417627</v>
      </c>
      <c r="AQ81" s="318">
        <f t="shared" si="35"/>
        <v>608.0362256181777</v>
      </c>
    </row>
    <row r="82" spans="1:45" s="417" customFormat="1" ht="19.95" customHeight="1">
      <c r="A82" s="733"/>
      <c r="B82" s="15" t="s">
        <v>89</v>
      </c>
      <c r="C82" s="16" t="s">
        <v>397</v>
      </c>
      <c r="D82" s="316">
        <v>28</v>
      </c>
      <c r="E82" s="15" t="s">
        <v>15</v>
      </c>
      <c r="F82" s="300">
        <v>1</v>
      </c>
      <c r="G82" s="300"/>
      <c r="H82" s="300"/>
      <c r="I82" s="302">
        <v>0.5</v>
      </c>
      <c r="J82" s="302"/>
      <c r="K82" s="302"/>
      <c r="L82" s="300">
        <v>0.5</v>
      </c>
      <c r="M82" s="300"/>
      <c r="N82" s="300"/>
      <c r="O82" s="300"/>
      <c r="P82" s="301"/>
      <c r="Q82" s="301"/>
      <c r="R82" s="301"/>
      <c r="S82" s="301"/>
      <c r="T82" s="301" t="s">
        <v>430</v>
      </c>
      <c r="U82" s="301"/>
      <c r="V82" s="301"/>
      <c r="W82" s="336">
        <f t="shared" si="23"/>
        <v>151</v>
      </c>
      <c r="X82" s="298">
        <v>113.5</v>
      </c>
      <c r="Y82" s="298"/>
      <c r="Z82" s="298">
        <v>34.299999999999997</v>
      </c>
      <c r="AA82" s="297">
        <v>1.2</v>
      </c>
      <c r="AB82" s="303"/>
      <c r="AC82" s="303">
        <v>0</v>
      </c>
      <c r="AD82" s="303"/>
      <c r="AE82" s="303">
        <v>1.2</v>
      </c>
      <c r="AF82" s="303"/>
      <c r="AG82" s="297">
        <v>2</v>
      </c>
      <c r="AH82" s="303">
        <v>2</v>
      </c>
      <c r="AI82" s="303"/>
      <c r="AJ82" s="303"/>
      <c r="AK82" s="337">
        <v>205.4</v>
      </c>
      <c r="AL82" s="429" t="s">
        <v>963</v>
      </c>
      <c r="AN82" s="417">
        <f t="shared" si="32"/>
        <v>151</v>
      </c>
      <c r="AO82" s="417">
        <f t="shared" si="33"/>
        <v>147.80000000000001</v>
      </c>
      <c r="AP82" s="318">
        <f t="shared" si="34"/>
        <v>209.42028138775086</v>
      </c>
      <c r="AQ82" s="318">
        <f t="shared" si="35"/>
        <v>188.12592452662065</v>
      </c>
    </row>
    <row r="83" spans="1:45" s="430" customFormat="1" ht="19.95" customHeight="1">
      <c r="A83" s="733"/>
      <c r="B83" s="16" t="s">
        <v>91</v>
      </c>
      <c r="C83" s="16" t="s">
        <v>399</v>
      </c>
      <c r="D83" s="382">
        <v>319</v>
      </c>
      <c r="E83" s="16" t="s">
        <v>88</v>
      </c>
      <c r="F83" s="300">
        <v>1</v>
      </c>
      <c r="G83" s="300"/>
      <c r="H83" s="300"/>
      <c r="I83" s="302">
        <v>0.5</v>
      </c>
      <c r="J83" s="302"/>
      <c r="K83" s="302"/>
      <c r="L83" s="300">
        <v>1</v>
      </c>
      <c r="M83" s="300"/>
      <c r="N83" s="300"/>
      <c r="O83" s="300">
        <v>0.25</v>
      </c>
      <c r="P83" s="299">
        <v>1</v>
      </c>
      <c r="Q83" s="299"/>
      <c r="R83" s="299"/>
      <c r="S83" s="299"/>
      <c r="T83" s="301" t="s">
        <v>429</v>
      </c>
      <c r="U83" s="301"/>
      <c r="V83" s="301"/>
      <c r="W83" s="336">
        <f t="shared" si="23"/>
        <v>387.84999999999997</v>
      </c>
      <c r="X83" s="298">
        <v>268</v>
      </c>
      <c r="Y83" s="298"/>
      <c r="Z83" s="298">
        <v>80.900000000000006</v>
      </c>
      <c r="AA83" s="297">
        <v>36.450000000000003</v>
      </c>
      <c r="AB83" s="303">
        <v>4.3</v>
      </c>
      <c r="AC83" s="303">
        <v>25.85</v>
      </c>
      <c r="AD83" s="303"/>
      <c r="AE83" s="303">
        <v>6.3</v>
      </c>
      <c r="AF83" s="303"/>
      <c r="AG83" s="297">
        <v>2.5</v>
      </c>
      <c r="AH83" s="303">
        <v>2.5</v>
      </c>
      <c r="AI83" s="303"/>
      <c r="AJ83" s="303"/>
      <c r="AK83" s="342">
        <v>569.20000000000005</v>
      </c>
      <c r="AL83" s="408"/>
      <c r="AN83" s="430">
        <f t="shared" si="32"/>
        <v>387.84999999999997</v>
      </c>
      <c r="AO83" s="430">
        <f t="shared" si="33"/>
        <v>348.9</v>
      </c>
      <c r="AP83" s="431">
        <f t="shared" si="34"/>
        <v>537.90500752476271</v>
      </c>
      <c r="AQ83" s="431">
        <f t="shared" si="35"/>
        <v>444.09428327021607</v>
      </c>
    </row>
    <row r="84" spans="1:45" s="417" customFormat="1" ht="19.95" customHeight="1">
      <c r="A84" s="733"/>
      <c r="B84" s="15" t="s">
        <v>92</v>
      </c>
      <c r="C84" s="16" t="s">
        <v>400</v>
      </c>
      <c r="D84" s="316">
        <v>148</v>
      </c>
      <c r="E84" s="15" t="s">
        <v>15</v>
      </c>
      <c r="F84" s="300">
        <v>1</v>
      </c>
      <c r="G84" s="300"/>
      <c r="H84" s="300"/>
      <c r="I84" s="302">
        <v>0.5</v>
      </c>
      <c r="J84" s="302"/>
      <c r="K84" s="302"/>
      <c r="L84" s="300">
        <v>1</v>
      </c>
      <c r="M84" s="300"/>
      <c r="N84" s="300"/>
      <c r="O84" s="300">
        <v>0.25</v>
      </c>
      <c r="P84" s="299">
        <v>1</v>
      </c>
      <c r="Q84" s="299"/>
      <c r="R84" s="299"/>
      <c r="S84" s="299"/>
      <c r="T84" s="301" t="s">
        <v>429</v>
      </c>
      <c r="U84" s="301"/>
      <c r="V84" s="301"/>
      <c r="W84" s="336">
        <f t="shared" si="23"/>
        <v>464.65999999999997</v>
      </c>
      <c r="X84" s="298">
        <v>325</v>
      </c>
      <c r="Y84" s="298"/>
      <c r="Z84" s="298">
        <v>98.2</v>
      </c>
      <c r="AA84" s="297">
        <v>35.96</v>
      </c>
      <c r="AB84" s="303"/>
      <c r="AC84" s="303">
        <v>34.76</v>
      </c>
      <c r="AD84" s="303"/>
      <c r="AE84" s="303">
        <v>1.2</v>
      </c>
      <c r="AF84" s="303"/>
      <c r="AG84" s="297">
        <v>5.5</v>
      </c>
      <c r="AH84" s="303">
        <v>5.5</v>
      </c>
      <c r="AI84" s="303"/>
      <c r="AJ84" s="303"/>
      <c r="AK84" s="337">
        <v>626.70000000000005</v>
      </c>
      <c r="AL84" s="408"/>
      <c r="AN84" s="417">
        <f t="shared" si="32"/>
        <v>464.65999999999997</v>
      </c>
      <c r="AO84" s="417">
        <f t="shared" si="33"/>
        <v>423.2</v>
      </c>
      <c r="AP84" s="318">
        <f t="shared" si="34"/>
        <v>644.43197317637294</v>
      </c>
      <c r="AQ84" s="318">
        <f t="shared" si="35"/>
        <v>538.66638200044554</v>
      </c>
    </row>
    <row r="85" spans="1:45" s="417" customFormat="1" ht="19.95" customHeight="1">
      <c r="A85" s="733"/>
      <c r="B85" s="15" t="s">
        <v>93</v>
      </c>
      <c r="C85" s="16" t="s">
        <v>401</v>
      </c>
      <c r="D85" s="316">
        <v>272</v>
      </c>
      <c r="E85" s="15" t="s">
        <v>15</v>
      </c>
      <c r="F85" s="300">
        <v>1</v>
      </c>
      <c r="G85" s="300"/>
      <c r="H85" s="300"/>
      <c r="I85" s="302">
        <v>0.5</v>
      </c>
      <c r="J85" s="302"/>
      <c r="K85" s="302"/>
      <c r="L85" s="300">
        <v>1</v>
      </c>
      <c r="M85" s="300"/>
      <c r="N85" s="300"/>
      <c r="O85" s="300">
        <v>0.25</v>
      </c>
      <c r="P85" s="299">
        <v>1</v>
      </c>
      <c r="Q85" s="299"/>
      <c r="R85" s="299"/>
      <c r="S85" s="299"/>
      <c r="T85" s="301" t="s">
        <v>429</v>
      </c>
      <c r="U85" s="301"/>
      <c r="V85" s="301"/>
      <c r="W85" s="336">
        <f t="shared" si="23"/>
        <v>529.33000000000004</v>
      </c>
      <c r="X85" s="298">
        <v>376.6</v>
      </c>
      <c r="Y85" s="298"/>
      <c r="Z85" s="298">
        <v>113.7</v>
      </c>
      <c r="AA85" s="297">
        <v>33.53</v>
      </c>
      <c r="AB85" s="303">
        <v>4.3</v>
      </c>
      <c r="AC85" s="303">
        <v>22.93</v>
      </c>
      <c r="AD85" s="303"/>
      <c r="AE85" s="303">
        <v>6.3</v>
      </c>
      <c r="AF85" s="303"/>
      <c r="AG85" s="297">
        <v>5.5</v>
      </c>
      <c r="AH85" s="303">
        <v>4.8</v>
      </c>
      <c r="AI85" s="303"/>
      <c r="AJ85" s="303">
        <v>0.7</v>
      </c>
      <c r="AK85" s="337">
        <v>745.4</v>
      </c>
      <c r="AL85" s="408"/>
      <c r="AN85" s="417">
        <f t="shared" si="32"/>
        <v>529.33000000000004</v>
      </c>
      <c r="AO85" s="417">
        <f t="shared" si="33"/>
        <v>490.3</v>
      </c>
      <c r="AP85" s="318">
        <f t="shared" si="34"/>
        <v>734.1221029601204</v>
      </c>
      <c r="AQ85" s="318">
        <f t="shared" si="35"/>
        <v>624.07402432613048</v>
      </c>
    </row>
    <row r="86" spans="1:45" s="417" customFormat="1" ht="19.95" customHeight="1">
      <c r="A86" s="733"/>
      <c r="B86" s="15" t="s">
        <v>94</v>
      </c>
      <c r="C86" s="16" t="s">
        <v>402</v>
      </c>
      <c r="D86" s="316">
        <v>390</v>
      </c>
      <c r="E86" s="15" t="s">
        <v>95</v>
      </c>
      <c r="F86" s="388">
        <v>1</v>
      </c>
      <c r="G86" s="388">
        <v>1</v>
      </c>
      <c r="H86" s="388"/>
      <c r="I86" s="388">
        <v>1</v>
      </c>
      <c r="J86" s="388">
        <v>1</v>
      </c>
      <c r="K86" s="388"/>
      <c r="L86" s="388">
        <v>0</v>
      </c>
      <c r="M86" s="388">
        <v>1</v>
      </c>
      <c r="N86" s="388"/>
      <c r="O86" s="388">
        <v>2</v>
      </c>
      <c r="P86" s="374"/>
      <c r="Q86" s="387">
        <v>1</v>
      </c>
      <c r="R86" s="387"/>
      <c r="S86" s="387">
        <v>2</v>
      </c>
      <c r="T86" s="373"/>
      <c r="U86" s="373" t="s">
        <v>429</v>
      </c>
      <c r="V86" s="386"/>
      <c r="W86" s="432">
        <f t="shared" si="23"/>
        <v>895.08999999999992</v>
      </c>
      <c r="X86" s="385">
        <v>310.7</v>
      </c>
      <c r="Y86" s="385">
        <v>305.60000000000002</v>
      </c>
      <c r="Z86" s="303">
        <v>186.1</v>
      </c>
      <c r="AA86" s="384">
        <v>87.89</v>
      </c>
      <c r="AB86" s="383">
        <v>4.3</v>
      </c>
      <c r="AC86" s="303">
        <v>77.290000000000006</v>
      </c>
      <c r="AD86" s="383"/>
      <c r="AE86" s="303">
        <v>6.3</v>
      </c>
      <c r="AF86" s="383"/>
      <c r="AG86" s="384">
        <v>4.8</v>
      </c>
      <c r="AH86" s="303">
        <v>4.8</v>
      </c>
      <c r="AI86" s="383"/>
      <c r="AJ86" s="383"/>
      <c r="AK86" s="379">
        <v>1233.2</v>
      </c>
      <c r="AL86" s="372" t="s">
        <v>964</v>
      </c>
      <c r="AN86" s="417">
        <f t="shared" si="32"/>
        <v>895.08999999999992</v>
      </c>
      <c r="AO86" s="417">
        <f t="shared" si="33"/>
        <v>802.4</v>
      </c>
      <c r="AP86" s="318">
        <f t="shared" si="34"/>
        <v>1241.3907262739199</v>
      </c>
      <c r="AQ86" s="318">
        <f t="shared" si="35"/>
        <v>1021.3277526397861</v>
      </c>
    </row>
    <row r="87" spans="1:45" s="417" customFormat="1" ht="19.95" customHeight="1">
      <c r="A87" s="733"/>
      <c r="B87" s="15" t="s">
        <v>96</v>
      </c>
      <c r="C87" s="16" t="s">
        <v>403</v>
      </c>
      <c r="D87" s="316">
        <v>222</v>
      </c>
      <c r="E87" s="15" t="s">
        <v>88</v>
      </c>
      <c r="F87" s="300">
        <v>1</v>
      </c>
      <c r="G87" s="300"/>
      <c r="H87" s="300"/>
      <c r="I87" s="302">
        <v>0</v>
      </c>
      <c r="J87" s="302"/>
      <c r="K87" s="302"/>
      <c r="L87" s="300">
        <v>1</v>
      </c>
      <c r="M87" s="300"/>
      <c r="N87" s="300"/>
      <c r="O87" s="300"/>
      <c r="P87" s="299">
        <v>1</v>
      </c>
      <c r="Q87" s="299"/>
      <c r="R87" s="299"/>
      <c r="S87" s="299"/>
      <c r="T87" s="301" t="s">
        <v>429</v>
      </c>
      <c r="U87" s="301"/>
      <c r="V87" s="301"/>
      <c r="W87" s="336">
        <f t="shared" si="23"/>
        <v>435.2</v>
      </c>
      <c r="X87" s="298">
        <v>327</v>
      </c>
      <c r="Y87" s="298"/>
      <c r="Z87" s="298">
        <v>98.8</v>
      </c>
      <c r="AA87" s="297">
        <v>3.4000000000000004</v>
      </c>
      <c r="AB87" s="303">
        <v>2.2000000000000002</v>
      </c>
      <c r="AC87" s="303">
        <v>0</v>
      </c>
      <c r="AD87" s="303"/>
      <c r="AE87" s="303">
        <v>1.2</v>
      </c>
      <c r="AF87" s="303"/>
      <c r="AG87" s="297">
        <v>6</v>
      </c>
      <c r="AH87" s="303">
        <v>6</v>
      </c>
      <c r="AI87" s="303"/>
      <c r="AJ87" s="303"/>
      <c r="AK87" s="337">
        <v>609.20000000000005</v>
      </c>
      <c r="AL87" s="408"/>
      <c r="AN87" s="417">
        <f t="shared" si="32"/>
        <v>435.2</v>
      </c>
      <c r="AO87" s="417">
        <f t="shared" si="33"/>
        <v>425.8</v>
      </c>
      <c r="AP87" s="318">
        <f t="shared" si="34"/>
        <v>603.57421496655081</v>
      </c>
      <c r="AQ87" s="318">
        <f t="shared" si="35"/>
        <v>541.97576903541994</v>
      </c>
    </row>
    <row r="88" spans="1:45" s="417" customFormat="1" ht="19.95" customHeight="1">
      <c r="A88" s="733"/>
      <c r="B88" s="15" t="s">
        <v>97</v>
      </c>
      <c r="C88" s="16" t="s">
        <v>404</v>
      </c>
      <c r="D88" s="316">
        <v>348</v>
      </c>
      <c r="E88" s="15" t="s">
        <v>15</v>
      </c>
      <c r="F88" s="300">
        <v>1</v>
      </c>
      <c r="G88" s="300"/>
      <c r="H88" s="300"/>
      <c r="I88" s="302">
        <v>0.5</v>
      </c>
      <c r="J88" s="302"/>
      <c r="K88" s="302"/>
      <c r="L88" s="300">
        <v>1</v>
      </c>
      <c r="M88" s="300"/>
      <c r="N88" s="300"/>
      <c r="O88" s="300">
        <v>0.5</v>
      </c>
      <c r="P88" s="299">
        <v>1</v>
      </c>
      <c r="Q88" s="299"/>
      <c r="R88" s="299"/>
      <c r="S88" s="299">
        <v>1</v>
      </c>
      <c r="T88" s="301" t="s">
        <v>429</v>
      </c>
      <c r="U88" s="301"/>
      <c r="V88" s="301"/>
      <c r="W88" s="336">
        <f t="shared" si="23"/>
        <v>483.27</v>
      </c>
      <c r="X88" s="298">
        <v>278.40999999999997</v>
      </c>
      <c r="Y88" s="298">
        <v>62.59</v>
      </c>
      <c r="Z88" s="298">
        <v>103</v>
      </c>
      <c r="AA88" s="297">
        <v>36.769999999999996</v>
      </c>
      <c r="AB88" s="303"/>
      <c r="AC88" s="303">
        <v>30.47</v>
      </c>
      <c r="AD88" s="303"/>
      <c r="AE88" s="303">
        <v>6.3</v>
      </c>
      <c r="AF88" s="303"/>
      <c r="AG88" s="297">
        <v>2.5</v>
      </c>
      <c r="AH88" s="303">
        <v>2.5</v>
      </c>
      <c r="AI88" s="303"/>
      <c r="AJ88" s="303"/>
      <c r="AK88" s="337">
        <v>697.7</v>
      </c>
      <c r="AL88" s="408"/>
      <c r="AN88" s="417">
        <f t="shared" si="32"/>
        <v>483.27</v>
      </c>
      <c r="AO88" s="417">
        <f t="shared" si="33"/>
        <v>444</v>
      </c>
      <c r="AP88" s="318">
        <f t="shared" si="34"/>
        <v>670.24198269045269</v>
      </c>
      <c r="AQ88" s="318">
        <f t="shared" si="35"/>
        <v>565.14147828024056</v>
      </c>
    </row>
    <row r="89" spans="1:45" s="417" customFormat="1" ht="19.95" customHeight="1">
      <c r="A89" s="733"/>
      <c r="B89" s="15" t="s">
        <v>98</v>
      </c>
      <c r="C89" s="16" t="s">
        <v>405</v>
      </c>
      <c r="D89" s="316">
        <v>115</v>
      </c>
      <c r="E89" s="15" t="s">
        <v>15</v>
      </c>
      <c r="F89" s="300">
        <v>1</v>
      </c>
      <c r="G89" s="300"/>
      <c r="H89" s="300"/>
      <c r="I89" s="302">
        <v>0.5</v>
      </c>
      <c r="J89" s="302"/>
      <c r="K89" s="302"/>
      <c r="L89" s="300">
        <v>0.5</v>
      </c>
      <c r="M89" s="300"/>
      <c r="N89" s="300"/>
      <c r="O89" s="300">
        <v>0.25</v>
      </c>
      <c r="P89" s="299"/>
      <c r="Q89" s="299"/>
      <c r="R89" s="299"/>
      <c r="S89" s="299"/>
      <c r="T89" s="301" t="s">
        <v>430</v>
      </c>
      <c r="U89" s="301"/>
      <c r="V89" s="301"/>
      <c r="W89" s="336">
        <f t="shared" si="23"/>
        <v>244.20000000000002</v>
      </c>
      <c r="X89" s="298">
        <v>184.4</v>
      </c>
      <c r="Y89" s="298"/>
      <c r="Z89" s="298">
        <v>55.7</v>
      </c>
      <c r="AA89" s="297">
        <v>1.2</v>
      </c>
      <c r="AB89" s="303"/>
      <c r="AC89" s="303">
        <v>0</v>
      </c>
      <c r="AD89" s="303"/>
      <c r="AE89" s="303">
        <v>1.2</v>
      </c>
      <c r="AF89" s="303"/>
      <c r="AG89" s="297">
        <v>2.9000000000000004</v>
      </c>
      <c r="AH89" s="303">
        <v>2.2000000000000002</v>
      </c>
      <c r="AI89" s="303"/>
      <c r="AJ89" s="303">
        <v>0.7</v>
      </c>
      <c r="AK89" s="337">
        <v>334.1</v>
      </c>
      <c r="AL89" s="429" t="s">
        <v>963</v>
      </c>
      <c r="AN89" s="417">
        <f t="shared" si="32"/>
        <v>244.20000000000002</v>
      </c>
      <c r="AO89" s="417">
        <f t="shared" si="33"/>
        <v>240.10000000000002</v>
      </c>
      <c r="AP89" s="318">
        <f t="shared" si="34"/>
        <v>338.67836235025675</v>
      </c>
      <c r="AQ89" s="318">
        <f t="shared" si="35"/>
        <v>305.6091642682112</v>
      </c>
    </row>
    <row r="90" spans="1:45" s="417" customFormat="1" ht="19.95" customHeight="1">
      <c r="A90" s="733"/>
      <c r="B90" s="15" t="s">
        <v>99</v>
      </c>
      <c r="C90" s="16" t="s">
        <v>406</v>
      </c>
      <c r="D90" s="316">
        <v>293</v>
      </c>
      <c r="E90" s="15" t="s">
        <v>15</v>
      </c>
      <c r="F90" s="300">
        <v>1</v>
      </c>
      <c r="G90" s="300"/>
      <c r="H90" s="300"/>
      <c r="I90" s="302">
        <v>0.5</v>
      </c>
      <c r="J90" s="302"/>
      <c r="K90" s="302"/>
      <c r="L90" s="300">
        <v>1</v>
      </c>
      <c r="M90" s="300"/>
      <c r="N90" s="300"/>
      <c r="O90" s="300">
        <v>0.25</v>
      </c>
      <c r="P90" s="299">
        <v>1</v>
      </c>
      <c r="Q90" s="299"/>
      <c r="R90" s="299"/>
      <c r="S90" s="299"/>
      <c r="T90" s="301" t="s">
        <v>429</v>
      </c>
      <c r="U90" s="301"/>
      <c r="V90" s="301"/>
      <c r="W90" s="336">
        <f t="shared" si="23"/>
        <v>542.46999999999991</v>
      </c>
      <c r="X90" s="298">
        <v>377.5</v>
      </c>
      <c r="Y90" s="298"/>
      <c r="Z90" s="298">
        <v>114</v>
      </c>
      <c r="AA90" s="297">
        <v>46.569999999999993</v>
      </c>
      <c r="AB90" s="303">
        <v>4.3</v>
      </c>
      <c r="AC90" s="303">
        <v>35.97</v>
      </c>
      <c r="AD90" s="303"/>
      <c r="AE90" s="303">
        <v>6.3</v>
      </c>
      <c r="AF90" s="303"/>
      <c r="AG90" s="297">
        <v>4.4000000000000004</v>
      </c>
      <c r="AH90" s="303">
        <v>4.4000000000000004</v>
      </c>
      <c r="AI90" s="303"/>
      <c r="AJ90" s="303"/>
      <c r="AK90" s="337">
        <v>763.9</v>
      </c>
      <c r="AL90" s="408"/>
      <c r="AN90" s="417">
        <f t="shared" si="32"/>
        <v>542.46999999999991</v>
      </c>
      <c r="AO90" s="417">
        <f t="shared" si="33"/>
        <v>491.5</v>
      </c>
      <c r="AP90" s="318">
        <f t="shared" si="34"/>
        <v>752.34582810869676</v>
      </c>
      <c r="AQ90" s="318">
        <f t="shared" si="35"/>
        <v>625.60143372688799</v>
      </c>
    </row>
    <row r="91" spans="1:45" s="417" customFormat="1" ht="19.95" customHeight="1">
      <c r="A91" s="733"/>
      <c r="B91" s="15" t="s">
        <v>100</v>
      </c>
      <c r="C91" s="16" t="s">
        <v>407</v>
      </c>
      <c r="D91" s="316">
        <v>137</v>
      </c>
      <c r="E91" s="15" t="s">
        <v>15</v>
      </c>
      <c r="F91" s="300">
        <v>1</v>
      </c>
      <c r="G91" s="300"/>
      <c r="H91" s="300"/>
      <c r="I91" s="302">
        <v>0.5</v>
      </c>
      <c r="J91" s="302"/>
      <c r="K91" s="302"/>
      <c r="L91" s="300">
        <v>1</v>
      </c>
      <c r="M91" s="300"/>
      <c r="N91" s="300"/>
      <c r="O91" s="300">
        <v>0.25</v>
      </c>
      <c r="P91" s="299">
        <v>1</v>
      </c>
      <c r="Q91" s="299"/>
      <c r="R91" s="299"/>
      <c r="S91" s="299"/>
      <c r="T91" s="301" t="s">
        <v>429</v>
      </c>
      <c r="U91" s="301"/>
      <c r="V91" s="301"/>
      <c r="W91" s="336">
        <f t="shared" si="23"/>
        <v>366.59999999999997</v>
      </c>
      <c r="X91" s="298">
        <v>276.39999999999998</v>
      </c>
      <c r="Y91" s="298"/>
      <c r="Z91" s="298">
        <v>83.5</v>
      </c>
      <c r="AA91" s="297">
        <v>5.5</v>
      </c>
      <c r="AB91" s="303">
        <v>4.3</v>
      </c>
      <c r="AC91" s="303">
        <v>0</v>
      </c>
      <c r="AD91" s="303"/>
      <c r="AE91" s="303">
        <v>1.2</v>
      </c>
      <c r="AF91" s="303"/>
      <c r="AG91" s="297">
        <v>1.2</v>
      </c>
      <c r="AH91" s="303">
        <v>1.2</v>
      </c>
      <c r="AI91" s="303"/>
      <c r="AJ91" s="303"/>
      <c r="AK91" s="337">
        <v>546.1</v>
      </c>
      <c r="AL91" s="408"/>
      <c r="AN91" s="417">
        <f t="shared" si="32"/>
        <v>366.59999999999997</v>
      </c>
      <c r="AO91" s="417">
        <f t="shared" si="33"/>
        <v>359.9</v>
      </c>
      <c r="AP91" s="318">
        <f t="shared" si="34"/>
        <v>508.43361030959909</v>
      </c>
      <c r="AQ91" s="318">
        <f t="shared" si="35"/>
        <v>458.09553611049228</v>
      </c>
    </row>
    <row r="92" spans="1:45" s="417" customFormat="1" ht="19.95" customHeight="1">
      <c r="A92" s="733"/>
      <c r="B92" s="15" t="s">
        <v>101</v>
      </c>
      <c r="C92" s="16" t="s">
        <v>408</v>
      </c>
      <c r="D92" s="316">
        <v>245</v>
      </c>
      <c r="E92" s="15" t="s">
        <v>15</v>
      </c>
      <c r="F92" s="300">
        <v>1</v>
      </c>
      <c r="G92" s="300"/>
      <c r="H92" s="300"/>
      <c r="I92" s="300">
        <v>0.5</v>
      </c>
      <c r="J92" s="300"/>
      <c r="K92" s="300"/>
      <c r="L92" s="305">
        <v>1</v>
      </c>
      <c r="M92" s="305"/>
      <c r="N92" s="305"/>
      <c r="O92" s="305">
        <v>0.25</v>
      </c>
      <c r="P92" s="299">
        <v>1</v>
      </c>
      <c r="Q92" s="307"/>
      <c r="R92" s="307"/>
      <c r="S92" s="307"/>
      <c r="T92" s="301" t="s">
        <v>429</v>
      </c>
      <c r="U92" s="306"/>
      <c r="V92" s="306"/>
      <c r="W92" s="336">
        <f t="shared" si="23"/>
        <v>522.5100000000001</v>
      </c>
      <c r="X92" s="298">
        <v>373.6</v>
      </c>
      <c r="Y92" s="298"/>
      <c r="Z92" s="298">
        <v>112.8</v>
      </c>
      <c r="AA92" s="297">
        <v>31.01</v>
      </c>
      <c r="AB92" s="297">
        <v>4.3</v>
      </c>
      <c r="AC92" s="303">
        <v>20.41</v>
      </c>
      <c r="AD92" s="297"/>
      <c r="AE92" s="303">
        <v>6.3</v>
      </c>
      <c r="AF92" s="297"/>
      <c r="AG92" s="297">
        <v>5.0999999999999996</v>
      </c>
      <c r="AH92" s="303">
        <v>5.0999999999999996</v>
      </c>
      <c r="AI92" s="297"/>
      <c r="AJ92" s="297"/>
      <c r="AK92" s="337">
        <v>733.3</v>
      </c>
      <c r="AL92" s="406"/>
      <c r="AN92" s="417">
        <f t="shared" si="32"/>
        <v>522.5100000000001</v>
      </c>
      <c r="AO92" s="417">
        <f t="shared" si="33"/>
        <v>486.40000000000003</v>
      </c>
      <c r="AP92" s="318">
        <f t="shared" si="34"/>
        <v>724.66351806565388</v>
      </c>
      <c r="AQ92" s="318">
        <f t="shared" si="35"/>
        <v>619.10994377366899</v>
      </c>
    </row>
    <row r="93" spans="1:45" s="417" customFormat="1" ht="19.95" customHeight="1">
      <c r="A93" s="733"/>
      <c r="B93" s="15" t="s">
        <v>102</v>
      </c>
      <c r="C93" s="16" t="s">
        <v>409</v>
      </c>
      <c r="D93" s="316">
        <v>253</v>
      </c>
      <c r="E93" s="15" t="s">
        <v>15</v>
      </c>
      <c r="F93" s="305">
        <v>1</v>
      </c>
      <c r="G93" s="305"/>
      <c r="H93" s="305"/>
      <c r="I93" s="305">
        <v>0.5</v>
      </c>
      <c r="J93" s="305"/>
      <c r="K93" s="305"/>
      <c r="L93" s="305">
        <v>0.25</v>
      </c>
      <c r="M93" s="305"/>
      <c r="N93" s="305"/>
      <c r="O93" s="305">
        <v>0.5</v>
      </c>
      <c r="P93" s="309"/>
      <c r="Q93" s="307"/>
      <c r="R93" s="307"/>
      <c r="S93" s="307">
        <v>1</v>
      </c>
      <c r="T93" s="301" t="s">
        <v>430</v>
      </c>
      <c r="U93" s="306"/>
      <c r="V93" s="306"/>
      <c r="W93" s="336">
        <f t="shared" si="23"/>
        <v>176.81000000000003</v>
      </c>
      <c r="X93" s="308">
        <v>39.4</v>
      </c>
      <c r="Y93" s="308">
        <v>90.5</v>
      </c>
      <c r="Z93" s="298">
        <v>39.200000000000003</v>
      </c>
      <c r="AA93" s="297">
        <v>6.41</v>
      </c>
      <c r="AB93" s="304">
        <v>4.3</v>
      </c>
      <c r="AC93" s="303">
        <v>0.91</v>
      </c>
      <c r="AD93" s="304"/>
      <c r="AE93" s="303">
        <v>1.2</v>
      </c>
      <c r="AF93" s="304"/>
      <c r="AG93" s="297">
        <v>1.3</v>
      </c>
      <c r="AH93" s="303">
        <v>1.3</v>
      </c>
      <c r="AI93" s="304"/>
      <c r="AJ93" s="304"/>
      <c r="AK93" s="342">
        <v>350.8</v>
      </c>
      <c r="AL93" s="429" t="s">
        <v>963</v>
      </c>
      <c r="AN93" s="417">
        <f t="shared" si="32"/>
        <v>176.81000000000003</v>
      </c>
      <c r="AO93" s="417">
        <f t="shared" si="33"/>
        <v>169.10000000000002</v>
      </c>
      <c r="AP93" s="318">
        <f t="shared" si="34"/>
        <v>245.21589372296847</v>
      </c>
      <c r="AQ93" s="318">
        <f t="shared" si="35"/>
        <v>215.23744139006465</v>
      </c>
    </row>
    <row r="94" spans="1:45" s="420" customFormat="1" ht="19.95" customHeight="1">
      <c r="A94" s="3">
        <v>17</v>
      </c>
      <c r="B94" s="12" t="s">
        <v>10</v>
      </c>
      <c r="C94" s="12"/>
      <c r="D94" s="3">
        <f>SUM(D77:D93)</f>
        <v>4279</v>
      </c>
      <c r="E94" s="12"/>
      <c r="F94" s="418">
        <f>SUM(F77:F93)</f>
        <v>17</v>
      </c>
      <c r="G94" s="418">
        <f t="shared" ref="G94:AK94" si="36">SUM(G77:G93)</f>
        <v>1.25</v>
      </c>
      <c r="H94" s="418">
        <f t="shared" si="36"/>
        <v>0</v>
      </c>
      <c r="I94" s="418">
        <f t="shared" si="36"/>
        <v>9</v>
      </c>
      <c r="J94" s="418">
        <f t="shared" si="36"/>
        <v>1</v>
      </c>
      <c r="K94" s="418">
        <f t="shared" si="36"/>
        <v>0</v>
      </c>
      <c r="L94" s="418">
        <f t="shared" si="36"/>
        <v>13.25</v>
      </c>
      <c r="M94" s="418">
        <f t="shared" si="36"/>
        <v>1.25</v>
      </c>
      <c r="N94" s="418">
        <f t="shared" si="36"/>
        <v>0</v>
      </c>
      <c r="O94" s="418">
        <f t="shared" si="36"/>
        <v>6.75</v>
      </c>
      <c r="P94" s="419">
        <f t="shared" si="36"/>
        <v>12</v>
      </c>
      <c r="Q94" s="419">
        <f t="shared" si="36"/>
        <v>1</v>
      </c>
      <c r="R94" s="419">
        <f t="shared" si="36"/>
        <v>0</v>
      </c>
      <c r="S94" s="419">
        <f t="shared" si="36"/>
        <v>6</v>
      </c>
      <c r="T94" s="419">
        <f t="shared" si="36"/>
        <v>0</v>
      </c>
      <c r="U94" s="419">
        <f t="shared" si="36"/>
        <v>0</v>
      </c>
      <c r="V94" s="419">
        <f t="shared" si="36"/>
        <v>0</v>
      </c>
      <c r="W94" s="418">
        <f t="shared" si="36"/>
        <v>7713.2</v>
      </c>
      <c r="X94" s="418">
        <f t="shared" si="36"/>
        <v>4770.41</v>
      </c>
      <c r="Y94" s="418">
        <f t="shared" si="36"/>
        <v>745.99000000000012</v>
      </c>
      <c r="Z94" s="418">
        <f t="shared" si="36"/>
        <v>1666</v>
      </c>
      <c r="AA94" s="418">
        <f t="shared" si="36"/>
        <v>426.09999999999997</v>
      </c>
      <c r="AB94" s="418">
        <f t="shared" si="36"/>
        <v>47.399999999999991</v>
      </c>
      <c r="AC94" s="418">
        <f t="shared" si="36"/>
        <v>317.50000000000011</v>
      </c>
      <c r="AD94" s="418">
        <f t="shared" si="36"/>
        <v>0</v>
      </c>
      <c r="AE94" s="418">
        <f t="shared" si="36"/>
        <v>61.2</v>
      </c>
      <c r="AF94" s="418">
        <f t="shared" si="36"/>
        <v>0</v>
      </c>
      <c r="AG94" s="418">
        <f t="shared" si="36"/>
        <v>104.7</v>
      </c>
      <c r="AH94" s="418">
        <f t="shared" si="36"/>
        <v>58.2</v>
      </c>
      <c r="AI94" s="418">
        <f t="shared" si="36"/>
        <v>0</v>
      </c>
      <c r="AJ94" s="418">
        <f t="shared" si="36"/>
        <v>46.500000000000007</v>
      </c>
      <c r="AK94" s="418">
        <f t="shared" si="36"/>
        <v>11524.799999999997</v>
      </c>
      <c r="AL94" s="429"/>
      <c r="AN94" s="418">
        <f>SUM(AN77:AN93)</f>
        <v>7713.2</v>
      </c>
      <c r="AO94" s="418">
        <f>SUM(AO77:AO93)</f>
        <v>7182.4000000000005</v>
      </c>
      <c r="AP94" s="418">
        <f>'[1]Залегощенская ЦРБ'!$K$90</f>
        <v>10697.3544</v>
      </c>
      <c r="AQ94" s="418">
        <f>'[1]Залегощенская ЦРБ'!$K$11</f>
        <v>9142.0544000000009</v>
      </c>
      <c r="AR94" s="420" t="e">
        <f>AP94-AP77-AP78-AP79-AP80-AP81-AP82-#REF!-AP83-AP84-AP85-AP86-AP87-AP88-AP89-AP90-AP91-#REF!-AP92-AP93</f>
        <v>#REF!</v>
      </c>
      <c r="AS94" s="420" t="e">
        <f>AQ94-AQ77-AQ78-AQ79-AQ80-AQ81-AQ82-#REF!-AQ83-AQ84-AQ85-AQ86-AQ87-AQ88-AQ89-AQ90-AQ91-#REF!-AQ92-AQ93</f>
        <v>#REF!</v>
      </c>
    </row>
    <row r="95" spans="1:45" s="435" customFormat="1" ht="19.95" customHeight="1">
      <c r="A95" s="717" t="s">
        <v>361</v>
      </c>
      <c r="B95" s="313" t="s">
        <v>103</v>
      </c>
      <c r="C95" s="280" t="s">
        <v>821</v>
      </c>
      <c r="D95" s="285">
        <v>300</v>
      </c>
      <c r="E95" s="15" t="s">
        <v>15</v>
      </c>
      <c r="F95" s="281">
        <v>1</v>
      </c>
      <c r="G95" s="281"/>
      <c r="H95" s="281"/>
      <c r="I95" s="281">
        <v>0.25</v>
      </c>
      <c r="J95" s="281"/>
      <c r="K95" s="281">
        <v>0.25</v>
      </c>
      <c r="L95" s="281">
        <v>1</v>
      </c>
      <c r="M95" s="281"/>
      <c r="N95" s="281"/>
      <c r="O95" s="281">
        <v>0.5</v>
      </c>
      <c r="P95" s="282">
        <v>1</v>
      </c>
      <c r="Q95" s="282"/>
      <c r="R95" s="282"/>
      <c r="S95" s="282">
        <v>1</v>
      </c>
      <c r="T95" s="289" t="s">
        <v>429</v>
      </c>
      <c r="U95" s="283"/>
      <c r="V95" s="283"/>
      <c r="W95" s="433">
        <f t="shared" ref="W95:W101" si="37">X95+Y95+Z95+AA95+AF95+AG95</f>
        <v>499.76</v>
      </c>
      <c r="X95" s="283">
        <v>251.88000000000002</v>
      </c>
      <c r="Y95" s="283">
        <v>63.240000000000009</v>
      </c>
      <c r="Z95" s="283">
        <v>94.44</v>
      </c>
      <c r="AA95" s="283">
        <v>55.32</v>
      </c>
      <c r="AB95" s="283"/>
      <c r="AC95" s="283">
        <v>44.28</v>
      </c>
      <c r="AD95" s="283"/>
      <c r="AE95" s="283">
        <v>11.04</v>
      </c>
      <c r="AF95" s="283">
        <v>11</v>
      </c>
      <c r="AG95" s="283">
        <v>23.880000000000003</v>
      </c>
      <c r="AH95" s="283">
        <v>10.68</v>
      </c>
      <c r="AI95" s="283"/>
      <c r="AJ95" s="283">
        <v>13.200000000000001</v>
      </c>
      <c r="AK95" s="335"/>
      <c r="AL95" s="434"/>
      <c r="AN95" s="435">
        <f t="shared" ref="AN95:AN101" si="38">W95</f>
        <v>499.76</v>
      </c>
      <c r="AO95" s="435">
        <f t="shared" ref="AO95:AO101" si="39">X95+Y95+Z95</f>
        <v>409.56</v>
      </c>
      <c r="AP95" s="434">
        <f t="shared" ref="AP95:AP101" si="40">$AP$105*(AN95/$AN$105)</f>
        <v>920.31635038457375</v>
      </c>
      <c r="AQ95" s="434">
        <f t="shared" ref="AQ95:AQ101" si="41">$AQ$105*(AO95/$AO$105)</f>
        <v>761.98516393033583</v>
      </c>
    </row>
    <row r="96" spans="1:45" s="435" customFormat="1" ht="19.95" customHeight="1">
      <c r="A96" s="718"/>
      <c r="B96" s="313" t="s">
        <v>104</v>
      </c>
      <c r="C96" s="280" t="s">
        <v>821</v>
      </c>
      <c r="D96" s="286">
        <v>303</v>
      </c>
      <c r="E96" s="15" t="s">
        <v>15</v>
      </c>
      <c r="F96" s="281">
        <v>1</v>
      </c>
      <c r="G96" s="281"/>
      <c r="H96" s="281"/>
      <c r="I96" s="281">
        <v>0.25</v>
      </c>
      <c r="J96" s="281"/>
      <c r="K96" s="281">
        <v>0.25</v>
      </c>
      <c r="L96" s="281">
        <v>1</v>
      </c>
      <c r="M96" s="281"/>
      <c r="N96" s="281"/>
      <c r="O96" s="281"/>
      <c r="P96" s="282">
        <v>1</v>
      </c>
      <c r="Q96" s="282"/>
      <c r="R96" s="282"/>
      <c r="S96" s="282"/>
      <c r="T96" s="283" t="s">
        <v>429</v>
      </c>
      <c r="U96" s="283"/>
      <c r="V96" s="283"/>
      <c r="W96" s="433">
        <f t="shared" si="37"/>
        <v>433.30000000000007</v>
      </c>
      <c r="X96" s="283">
        <v>298.20000000000005</v>
      </c>
      <c r="Y96" s="283"/>
      <c r="Z96" s="283">
        <v>90.12</v>
      </c>
      <c r="AA96" s="283">
        <v>36.479999999999997</v>
      </c>
      <c r="AB96" s="283"/>
      <c r="AC96" s="283">
        <v>26.04</v>
      </c>
      <c r="AD96" s="283"/>
      <c r="AE96" s="283">
        <v>10.439999999999998</v>
      </c>
      <c r="AF96" s="283">
        <v>8.5</v>
      </c>
      <c r="AG96" s="283"/>
      <c r="AH96" s="283">
        <v>9.120000000000001</v>
      </c>
      <c r="AI96" s="283"/>
      <c r="AJ96" s="283">
        <v>13.200000000000001</v>
      </c>
      <c r="AK96" s="335"/>
      <c r="AL96" s="434"/>
      <c r="AN96" s="435">
        <f t="shared" si="38"/>
        <v>433.30000000000007</v>
      </c>
      <c r="AO96" s="435">
        <f t="shared" si="39"/>
        <v>388.32000000000005</v>
      </c>
      <c r="AP96" s="434">
        <f t="shared" si="40"/>
        <v>797.92915523778584</v>
      </c>
      <c r="AQ96" s="434">
        <f t="shared" si="41"/>
        <v>722.46820699635725</v>
      </c>
    </row>
    <row r="97" spans="1:45" s="435" customFormat="1" ht="19.95" customHeight="1">
      <c r="A97" s="718"/>
      <c r="B97" s="313" t="s">
        <v>105</v>
      </c>
      <c r="C97" s="280" t="s">
        <v>822</v>
      </c>
      <c r="D97" s="286">
        <v>281</v>
      </c>
      <c r="E97" s="313" t="s">
        <v>18</v>
      </c>
      <c r="F97" s="281"/>
      <c r="G97" s="281">
        <v>1</v>
      </c>
      <c r="H97" s="281"/>
      <c r="I97" s="281">
        <v>0.25</v>
      </c>
      <c r="J97" s="281"/>
      <c r="K97" s="281">
        <v>0.25</v>
      </c>
      <c r="L97" s="281"/>
      <c r="M97" s="281">
        <v>1</v>
      </c>
      <c r="N97" s="281"/>
      <c r="O97" s="281">
        <v>0.5</v>
      </c>
      <c r="P97" s="282"/>
      <c r="Q97" s="282">
        <v>1</v>
      </c>
      <c r="R97" s="282"/>
      <c r="S97" s="282">
        <v>1</v>
      </c>
      <c r="T97" s="283"/>
      <c r="U97" s="283" t="s">
        <v>429</v>
      </c>
      <c r="V97" s="283"/>
      <c r="W97" s="433">
        <f t="shared" si="37"/>
        <v>378.84000000000003</v>
      </c>
      <c r="X97" s="283">
        <v>213.60000000000002</v>
      </c>
      <c r="Y97" s="283">
        <v>63.240000000000009</v>
      </c>
      <c r="Z97" s="283">
        <v>83.640000000000015</v>
      </c>
      <c r="AA97" s="283">
        <v>18.360000000000003</v>
      </c>
      <c r="AB97" s="283"/>
      <c r="AC97" s="283">
        <v>7.8000000000000007</v>
      </c>
      <c r="AD97" s="283"/>
      <c r="AE97" s="283">
        <v>10.560000000000002</v>
      </c>
      <c r="AF97" s="283"/>
      <c r="AG97" s="283"/>
      <c r="AH97" s="283">
        <v>6.7199999999999989</v>
      </c>
      <c r="AI97" s="283"/>
      <c r="AJ97" s="283">
        <v>14.28</v>
      </c>
      <c r="AK97" s="335"/>
      <c r="AL97" s="434"/>
      <c r="AN97" s="435">
        <f t="shared" si="38"/>
        <v>378.84000000000003</v>
      </c>
      <c r="AO97" s="435">
        <f t="shared" si="39"/>
        <v>360.48</v>
      </c>
      <c r="AP97" s="434">
        <f t="shared" si="40"/>
        <v>697.64015963600923</v>
      </c>
      <c r="AQ97" s="434">
        <f t="shared" si="41"/>
        <v>670.67196965916457</v>
      </c>
    </row>
    <row r="98" spans="1:45" s="435" customFormat="1" ht="19.95" customHeight="1">
      <c r="A98" s="718"/>
      <c r="B98" s="313" t="s">
        <v>106</v>
      </c>
      <c r="C98" s="280" t="s">
        <v>823</v>
      </c>
      <c r="D98" s="286">
        <v>315</v>
      </c>
      <c r="E98" s="313" t="s">
        <v>18</v>
      </c>
      <c r="F98" s="281"/>
      <c r="G98" s="281">
        <v>1</v>
      </c>
      <c r="H98" s="281"/>
      <c r="I98" s="281">
        <v>0.25</v>
      </c>
      <c r="J98" s="281"/>
      <c r="K98" s="281">
        <v>0.25</v>
      </c>
      <c r="L98" s="281"/>
      <c r="M98" s="281">
        <v>1</v>
      </c>
      <c r="N98" s="281"/>
      <c r="O98" s="281">
        <v>0.25</v>
      </c>
      <c r="P98" s="282"/>
      <c r="Q98" s="282">
        <v>1</v>
      </c>
      <c r="R98" s="282"/>
      <c r="S98" s="282"/>
      <c r="T98" s="283"/>
      <c r="U98" s="283" t="s">
        <v>429</v>
      </c>
      <c r="V98" s="283"/>
      <c r="W98" s="433">
        <f t="shared" si="37"/>
        <v>316.32</v>
      </c>
      <c r="X98" s="283">
        <v>184.07999999999998</v>
      </c>
      <c r="Y98" s="283">
        <v>56.400000000000006</v>
      </c>
      <c r="Z98" s="283">
        <v>72.599999999999994</v>
      </c>
      <c r="AA98" s="283">
        <v>3.2399999999999998</v>
      </c>
      <c r="AB98" s="283"/>
      <c r="AC98" s="283">
        <v>2.88</v>
      </c>
      <c r="AD98" s="283"/>
      <c r="AE98" s="283">
        <v>0.36</v>
      </c>
      <c r="AF98" s="283"/>
      <c r="AG98" s="283"/>
      <c r="AH98" s="283">
        <v>1.92</v>
      </c>
      <c r="AI98" s="283"/>
      <c r="AJ98" s="283">
        <v>4.5600000000000005</v>
      </c>
      <c r="AK98" s="335"/>
      <c r="AL98" s="434"/>
      <c r="AN98" s="435">
        <f t="shared" si="38"/>
        <v>316.32</v>
      </c>
      <c r="AO98" s="435">
        <f t="shared" si="39"/>
        <v>313.08</v>
      </c>
      <c r="AP98" s="434">
        <f t="shared" si="40"/>
        <v>582.50854000649986</v>
      </c>
      <c r="AQ98" s="434">
        <f t="shared" si="41"/>
        <v>582.48441039972056</v>
      </c>
    </row>
    <row r="99" spans="1:45" s="435" customFormat="1" ht="19.95" customHeight="1">
      <c r="A99" s="718"/>
      <c r="B99" s="313" t="s">
        <v>107</v>
      </c>
      <c r="C99" s="280" t="s">
        <v>824</v>
      </c>
      <c r="D99" s="285">
        <v>146</v>
      </c>
      <c r="E99" s="15" t="s">
        <v>15</v>
      </c>
      <c r="F99" s="281">
        <v>1</v>
      </c>
      <c r="G99" s="281"/>
      <c r="H99" s="281"/>
      <c r="I99" s="281">
        <v>0.25</v>
      </c>
      <c r="J99" s="281"/>
      <c r="K99" s="281"/>
      <c r="L99" s="281">
        <v>1</v>
      </c>
      <c r="M99" s="281"/>
      <c r="N99" s="281"/>
      <c r="O99" s="281"/>
      <c r="P99" s="282">
        <v>1</v>
      </c>
      <c r="Q99" s="282"/>
      <c r="R99" s="282"/>
      <c r="S99" s="282"/>
      <c r="T99" s="283" t="s">
        <v>429</v>
      </c>
      <c r="U99" s="283"/>
      <c r="V99" s="283"/>
      <c r="W99" s="433">
        <f t="shared" si="37"/>
        <v>417.96</v>
      </c>
      <c r="X99" s="283">
        <v>229.32</v>
      </c>
      <c r="Y99" s="283"/>
      <c r="Z99" s="283">
        <v>69.240000000000009</v>
      </c>
      <c r="AA99" s="283">
        <v>119.39999999999999</v>
      </c>
      <c r="AB99" s="283"/>
      <c r="AC99" s="283">
        <v>118.55999999999999</v>
      </c>
      <c r="AD99" s="283"/>
      <c r="AE99" s="283">
        <v>0.83999999999999986</v>
      </c>
      <c r="AF99" s="283"/>
      <c r="AG99" s="283"/>
      <c r="AH99" s="283">
        <v>3</v>
      </c>
      <c r="AI99" s="283"/>
      <c r="AJ99" s="283"/>
      <c r="AK99" s="335"/>
      <c r="AL99" s="434"/>
      <c r="AN99" s="435">
        <f t="shared" si="38"/>
        <v>417.96</v>
      </c>
      <c r="AO99" s="435">
        <f t="shared" si="39"/>
        <v>298.56</v>
      </c>
      <c r="AP99" s="434">
        <f t="shared" si="40"/>
        <v>769.68029015274624</v>
      </c>
      <c r="AQ99" s="434">
        <f t="shared" si="41"/>
        <v>555.46999351265038</v>
      </c>
    </row>
    <row r="100" spans="1:45" s="435" customFormat="1" ht="19.95" customHeight="1">
      <c r="A100" s="718"/>
      <c r="B100" s="313" t="s">
        <v>108</v>
      </c>
      <c r="C100" s="284" t="s">
        <v>825</v>
      </c>
      <c r="D100" s="285">
        <v>109</v>
      </c>
      <c r="E100" s="15" t="s">
        <v>15</v>
      </c>
      <c r="F100" s="281">
        <v>1</v>
      </c>
      <c r="G100" s="281"/>
      <c r="H100" s="281"/>
      <c r="I100" s="281"/>
      <c r="J100" s="281"/>
      <c r="K100" s="281"/>
      <c r="L100" s="281">
        <v>1</v>
      </c>
      <c r="M100" s="281"/>
      <c r="N100" s="281"/>
      <c r="O100" s="281"/>
      <c r="P100" s="282">
        <v>1</v>
      </c>
      <c r="Q100" s="282"/>
      <c r="R100" s="282"/>
      <c r="S100" s="282"/>
      <c r="T100" s="284" t="s">
        <v>429</v>
      </c>
      <c r="U100" s="284"/>
      <c r="V100" s="284"/>
      <c r="W100" s="433">
        <f t="shared" si="37"/>
        <v>282.72000000000003</v>
      </c>
      <c r="X100" s="284">
        <v>217.20000000000002</v>
      </c>
      <c r="Y100" s="284"/>
      <c r="Z100" s="284">
        <v>65.52</v>
      </c>
      <c r="AA100" s="283">
        <v>0</v>
      </c>
      <c r="AB100" s="284"/>
      <c r="AC100" s="284"/>
      <c r="AD100" s="284"/>
      <c r="AE100" s="284"/>
      <c r="AF100" s="284"/>
      <c r="AG100" s="284"/>
      <c r="AH100" s="284">
        <v>8.0400000000000009</v>
      </c>
      <c r="AI100" s="284"/>
      <c r="AJ100" s="284">
        <v>3</v>
      </c>
      <c r="AK100" s="338"/>
      <c r="AL100" s="434"/>
      <c r="AN100" s="435">
        <f t="shared" si="38"/>
        <v>282.72000000000003</v>
      </c>
      <c r="AO100" s="435">
        <f t="shared" si="39"/>
        <v>282.72000000000003</v>
      </c>
      <c r="AP100" s="434">
        <f t="shared" si="40"/>
        <v>520.63358128046809</v>
      </c>
      <c r="AQ100" s="434">
        <f t="shared" si="41"/>
        <v>525.99972054493742</v>
      </c>
    </row>
    <row r="101" spans="1:45" s="435" customFormat="1" ht="19.95" customHeight="1">
      <c r="A101" s="718"/>
      <c r="B101" s="313" t="s">
        <v>109</v>
      </c>
      <c r="C101" s="280" t="s">
        <v>826</v>
      </c>
      <c r="D101" s="285">
        <v>412</v>
      </c>
      <c r="E101" s="15" t="s">
        <v>15</v>
      </c>
      <c r="F101" s="281">
        <v>1</v>
      </c>
      <c r="G101" s="281"/>
      <c r="H101" s="281"/>
      <c r="I101" s="281">
        <v>0.25</v>
      </c>
      <c r="J101" s="281"/>
      <c r="K101" s="281"/>
      <c r="L101" s="281">
        <v>1</v>
      </c>
      <c r="M101" s="281"/>
      <c r="N101" s="281"/>
      <c r="O101" s="281">
        <v>0.25</v>
      </c>
      <c r="P101" s="282">
        <v>1</v>
      </c>
      <c r="Q101" s="282"/>
      <c r="R101" s="282"/>
      <c r="S101" s="282">
        <v>1</v>
      </c>
      <c r="T101" s="283" t="s">
        <v>429</v>
      </c>
      <c r="U101" s="283"/>
      <c r="V101" s="283"/>
      <c r="W101" s="433">
        <f t="shared" si="37"/>
        <v>440.39999999999992</v>
      </c>
      <c r="X101" s="283">
        <v>232.43999999999997</v>
      </c>
      <c r="Y101" s="283">
        <v>37.92</v>
      </c>
      <c r="Z101" s="283">
        <v>81.599999999999994</v>
      </c>
      <c r="AA101" s="283">
        <v>88.44</v>
      </c>
      <c r="AB101" s="283"/>
      <c r="AC101" s="283">
        <v>87.84</v>
      </c>
      <c r="AD101" s="283"/>
      <c r="AE101" s="283">
        <v>0.60000000000000009</v>
      </c>
      <c r="AF101" s="283"/>
      <c r="AG101" s="283"/>
      <c r="AH101" s="283">
        <v>17.28</v>
      </c>
      <c r="AI101" s="283"/>
      <c r="AJ101" s="283"/>
      <c r="AK101" s="335"/>
      <c r="AL101" s="434"/>
      <c r="AN101" s="435">
        <f t="shared" si="38"/>
        <v>440.39999999999992</v>
      </c>
      <c r="AO101" s="435">
        <f t="shared" si="39"/>
        <v>351.95999999999992</v>
      </c>
      <c r="AP101" s="434">
        <f t="shared" si="40"/>
        <v>811.00392330191744</v>
      </c>
      <c r="AQ101" s="434">
        <f t="shared" si="41"/>
        <v>654.82053495683408</v>
      </c>
    </row>
    <row r="102" spans="1:45" s="435" customFormat="1" ht="19.95" customHeight="1">
      <c r="A102" s="718"/>
      <c r="B102" s="313" t="s">
        <v>811</v>
      </c>
      <c r="C102" s="280"/>
      <c r="D102" s="287">
        <v>160</v>
      </c>
      <c r="E102" s="15" t="s">
        <v>15</v>
      </c>
      <c r="F102" s="281">
        <v>0.25</v>
      </c>
      <c r="G102" s="281"/>
      <c r="H102" s="281"/>
      <c r="I102" s="281"/>
      <c r="J102" s="281"/>
      <c r="K102" s="281"/>
      <c r="L102" s="281">
        <v>0.25</v>
      </c>
      <c r="M102" s="281"/>
      <c r="N102" s="281"/>
      <c r="O102" s="281"/>
      <c r="P102" s="282"/>
      <c r="Q102" s="282"/>
      <c r="R102" s="282"/>
      <c r="S102" s="282"/>
      <c r="T102" s="283" t="s">
        <v>430</v>
      </c>
      <c r="U102" s="283"/>
      <c r="V102" s="283"/>
      <c r="W102" s="433"/>
      <c r="X102" s="283"/>
      <c r="Y102" s="283"/>
      <c r="Z102" s="283"/>
      <c r="AA102" s="283"/>
      <c r="AB102" s="283"/>
      <c r="AC102" s="283"/>
      <c r="AD102" s="283"/>
      <c r="AE102" s="283"/>
      <c r="AF102" s="283"/>
      <c r="AG102" s="283"/>
      <c r="AH102" s="283"/>
      <c r="AI102" s="283"/>
      <c r="AJ102" s="283"/>
      <c r="AK102" s="335"/>
      <c r="AL102" s="434"/>
      <c r="AP102" s="434"/>
      <c r="AQ102" s="434"/>
    </row>
    <row r="103" spans="1:45" s="435" customFormat="1" ht="19.95" customHeight="1">
      <c r="A103" s="718"/>
      <c r="B103" s="313" t="s">
        <v>956</v>
      </c>
      <c r="C103" s="280"/>
      <c r="D103" s="288">
        <v>206</v>
      </c>
      <c r="E103" s="15" t="s">
        <v>15</v>
      </c>
      <c r="F103" s="281">
        <v>0.25</v>
      </c>
      <c r="G103" s="281"/>
      <c r="H103" s="281"/>
      <c r="I103" s="281">
        <v>0.25</v>
      </c>
      <c r="J103" s="281"/>
      <c r="K103" s="281">
        <v>0.25</v>
      </c>
      <c r="L103" s="281">
        <v>0.25</v>
      </c>
      <c r="M103" s="281"/>
      <c r="N103" s="281"/>
      <c r="O103" s="281">
        <v>0.25</v>
      </c>
      <c r="P103" s="282"/>
      <c r="Q103" s="282"/>
      <c r="R103" s="282"/>
      <c r="S103" s="282">
        <v>1</v>
      </c>
      <c r="T103" s="283" t="s">
        <v>430</v>
      </c>
      <c r="U103" s="283"/>
      <c r="V103" s="283"/>
      <c r="W103" s="433"/>
      <c r="X103" s="283"/>
      <c r="Y103" s="283"/>
      <c r="Z103" s="283"/>
      <c r="AA103" s="283"/>
      <c r="AB103" s="283"/>
      <c r="AC103" s="283"/>
      <c r="AD103" s="283"/>
      <c r="AE103" s="283"/>
      <c r="AF103" s="283"/>
      <c r="AG103" s="283"/>
      <c r="AH103" s="283"/>
      <c r="AI103" s="283"/>
      <c r="AJ103" s="283"/>
      <c r="AK103" s="335"/>
      <c r="AL103" s="434"/>
      <c r="AP103" s="434"/>
      <c r="AQ103" s="434"/>
    </row>
    <row r="104" spans="1:45" s="435" customFormat="1" ht="19.95" customHeight="1">
      <c r="A104" s="720"/>
      <c r="B104" s="313" t="s">
        <v>957</v>
      </c>
      <c r="C104" s="280"/>
      <c r="D104" s="288">
        <v>177</v>
      </c>
      <c r="E104" s="15" t="s">
        <v>15</v>
      </c>
      <c r="F104" s="281">
        <v>0.25</v>
      </c>
      <c r="G104" s="281"/>
      <c r="H104" s="281"/>
      <c r="I104" s="281">
        <v>0.25</v>
      </c>
      <c r="J104" s="281"/>
      <c r="K104" s="281">
        <v>0.25</v>
      </c>
      <c r="L104" s="281">
        <v>0.25</v>
      </c>
      <c r="M104" s="281"/>
      <c r="N104" s="281"/>
      <c r="O104" s="281">
        <v>0.25</v>
      </c>
      <c r="P104" s="282"/>
      <c r="Q104" s="282"/>
      <c r="R104" s="282"/>
      <c r="S104" s="282">
        <v>1</v>
      </c>
      <c r="T104" s="283" t="s">
        <v>430</v>
      </c>
      <c r="U104" s="283"/>
      <c r="V104" s="283"/>
      <c r="W104" s="433"/>
      <c r="X104" s="283"/>
      <c r="Y104" s="283"/>
      <c r="Z104" s="283"/>
      <c r="AA104" s="283"/>
      <c r="AB104" s="283"/>
      <c r="AC104" s="283"/>
      <c r="AD104" s="283"/>
      <c r="AE104" s="283"/>
      <c r="AF104" s="283"/>
      <c r="AG104" s="283"/>
      <c r="AH104" s="283"/>
      <c r="AI104" s="283"/>
      <c r="AJ104" s="283"/>
      <c r="AK104" s="335"/>
      <c r="AL104" s="434"/>
      <c r="AP104" s="434"/>
      <c r="AQ104" s="434"/>
    </row>
    <row r="105" spans="1:45" s="420" customFormat="1" ht="19.95" customHeight="1">
      <c r="A105" s="3">
        <v>10</v>
      </c>
      <c r="B105" s="12" t="s">
        <v>10</v>
      </c>
      <c r="C105" s="12"/>
      <c r="D105" s="3"/>
      <c r="E105" s="12"/>
      <c r="F105" s="418">
        <f>SUM(F95:F101)</f>
        <v>5</v>
      </c>
      <c r="G105" s="418">
        <f t="shared" ref="G105:AJ105" si="42">SUM(G95:G101)</f>
        <v>2</v>
      </c>
      <c r="H105" s="418">
        <f t="shared" si="42"/>
        <v>0</v>
      </c>
      <c r="I105" s="418">
        <f t="shared" si="42"/>
        <v>1.5</v>
      </c>
      <c r="J105" s="418">
        <f t="shared" si="42"/>
        <v>0</v>
      </c>
      <c r="K105" s="418">
        <f t="shared" si="42"/>
        <v>1</v>
      </c>
      <c r="L105" s="418">
        <f t="shared" si="42"/>
        <v>5</v>
      </c>
      <c r="M105" s="418">
        <f t="shared" si="42"/>
        <v>2</v>
      </c>
      <c r="N105" s="418">
        <f t="shared" si="42"/>
        <v>0</v>
      </c>
      <c r="O105" s="418">
        <f t="shared" si="42"/>
        <v>1.5</v>
      </c>
      <c r="P105" s="419">
        <f t="shared" si="42"/>
        <v>5</v>
      </c>
      <c r="Q105" s="419">
        <f t="shared" si="42"/>
        <v>2</v>
      </c>
      <c r="R105" s="419">
        <f t="shared" si="42"/>
        <v>0</v>
      </c>
      <c r="S105" s="419">
        <f t="shared" si="42"/>
        <v>3</v>
      </c>
      <c r="T105" s="419">
        <f t="shared" si="42"/>
        <v>0</v>
      </c>
      <c r="U105" s="419">
        <f t="shared" si="42"/>
        <v>0</v>
      </c>
      <c r="V105" s="419">
        <f t="shared" si="42"/>
        <v>0</v>
      </c>
      <c r="W105" s="418">
        <f t="shared" si="42"/>
        <v>2769.3</v>
      </c>
      <c r="X105" s="418">
        <f t="shared" si="42"/>
        <v>1626.72</v>
      </c>
      <c r="Y105" s="418">
        <f t="shared" si="42"/>
        <v>220.8</v>
      </c>
      <c r="Z105" s="418">
        <f t="shared" si="42"/>
        <v>557.16000000000008</v>
      </c>
      <c r="AA105" s="418">
        <f t="shared" si="42"/>
        <v>321.24</v>
      </c>
      <c r="AB105" s="418">
        <f t="shared" si="42"/>
        <v>0</v>
      </c>
      <c r="AC105" s="418">
        <f t="shared" si="42"/>
        <v>287.39999999999998</v>
      </c>
      <c r="AD105" s="418">
        <f t="shared" si="42"/>
        <v>0</v>
      </c>
      <c r="AE105" s="418">
        <f t="shared" si="42"/>
        <v>33.839999999999996</v>
      </c>
      <c r="AF105" s="418">
        <f t="shared" si="42"/>
        <v>19.5</v>
      </c>
      <c r="AG105" s="418">
        <f t="shared" si="42"/>
        <v>23.880000000000003</v>
      </c>
      <c r="AH105" s="418">
        <f t="shared" si="42"/>
        <v>56.76</v>
      </c>
      <c r="AI105" s="418">
        <f t="shared" si="42"/>
        <v>0</v>
      </c>
      <c r="AJ105" s="418">
        <f t="shared" si="42"/>
        <v>48.24</v>
      </c>
      <c r="AK105" s="418"/>
      <c r="AL105" s="418"/>
      <c r="AN105" s="418">
        <f>SUM(AN95:AN101)</f>
        <v>2769.3</v>
      </c>
      <c r="AO105" s="418">
        <f>SUM(AO95:AO101)</f>
        <v>2404.6800000000003</v>
      </c>
      <c r="AP105" s="418">
        <f>'[1]Знаменская ЦРБ'!$K$90</f>
        <v>5099.7120000000004</v>
      </c>
      <c r="AQ105" s="418">
        <f>'[1]Знаменская ЦРБ'!$K$11</f>
        <v>4473.9000000000005</v>
      </c>
      <c r="AR105" s="420">
        <f>AP105-AP95-AP96-AP97-AP98-AP99-AP100-AP101</f>
        <v>0</v>
      </c>
      <c r="AS105" s="420">
        <f>AQ105-AQ95-AQ96-AQ97-AQ98-AQ99-AQ100-AQ101</f>
        <v>0</v>
      </c>
    </row>
    <row r="106" spans="1:45" s="423" customFormat="1" ht="19.95" customHeight="1">
      <c r="A106" s="728" t="s">
        <v>110</v>
      </c>
      <c r="B106" s="88" t="s">
        <v>111</v>
      </c>
      <c r="C106" s="88" t="s">
        <v>732</v>
      </c>
      <c r="D106" s="436">
        <v>34</v>
      </c>
      <c r="E106" s="394" t="s">
        <v>15</v>
      </c>
      <c r="F106" s="401">
        <v>0.5</v>
      </c>
      <c r="G106" s="437"/>
      <c r="H106" s="412"/>
      <c r="I106" s="404">
        <v>0.25</v>
      </c>
      <c r="J106" s="404"/>
      <c r="K106" s="404"/>
      <c r="L106" s="401">
        <v>0.25</v>
      </c>
      <c r="M106" s="437"/>
      <c r="N106" s="412"/>
      <c r="O106" s="404"/>
      <c r="P106" s="407"/>
      <c r="Q106" s="407"/>
      <c r="R106" s="407"/>
      <c r="S106" s="407"/>
      <c r="T106" s="407" t="s">
        <v>430</v>
      </c>
      <c r="U106" s="407"/>
      <c r="V106" s="407"/>
      <c r="W106" s="433">
        <f t="shared" ref="W106:W123" si="43">X106+Y106+Z106+AA106+AF106+AG106</f>
        <v>86.838898412698398</v>
      </c>
      <c r="X106" s="360">
        <v>48.1</v>
      </c>
      <c r="Y106" s="437"/>
      <c r="Z106" s="410">
        <v>14.526199999999999</v>
      </c>
      <c r="AA106" s="409">
        <v>16.899999999999999</v>
      </c>
      <c r="AB106" s="362">
        <v>0.7</v>
      </c>
      <c r="AC106" s="362">
        <v>10</v>
      </c>
      <c r="AD106" s="362"/>
      <c r="AE106" s="405">
        <v>6.2</v>
      </c>
      <c r="AF106" s="405">
        <v>0.7</v>
      </c>
      <c r="AG106" s="363">
        <v>6.6126984126984132</v>
      </c>
      <c r="AH106" s="362">
        <v>2.5238095238095237</v>
      </c>
      <c r="AI106" s="362"/>
      <c r="AJ106" s="362">
        <v>4.0888888888888895</v>
      </c>
      <c r="AK106" s="395">
        <v>117.8</v>
      </c>
      <c r="AL106" s="166"/>
      <c r="AN106" s="423">
        <f t="shared" ref="AN106:AN123" si="44">W106</f>
        <v>86.838898412698398</v>
      </c>
      <c r="AO106" s="423">
        <f t="shared" ref="AO106:AO123" si="45">X106+Y106+Z106</f>
        <v>62.626199999999997</v>
      </c>
      <c r="AP106" s="277">
        <f t="shared" ref="AP106:AP123" si="46">$AP$124*(AN106/$AN$124)</f>
        <v>159.92842161162136</v>
      </c>
      <c r="AQ106" s="277">
        <f t="shared" ref="AQ106:AQ123" si="47">$AQ$124*(AO106/$AO$124)</f>
        <v>110.33248161053039</v>
      </c>
    </row>
    <row r="107" spans="1:45" s="423" customFormat="1" ht="19.95" customHeight="1">
      <c r="A107" s="729"/>
      <c r="B107" s="88" t="s">
        <v>809</v>
      </c>
      <c r="C107" s="88" t="s">
        <v>733</v>
      </c>
      <c r="D107" s="399">
        <v>290</v>
      </c>
      <c r="E107" s="394" t="s">
        <v>18</v>
      </c>
      <c r="F107" s="438"/>
      <c r="G107" s="397">
        <v>1</v>
      </c>
      <c r="H107" s="412"/>
      <c r="I107" s="404">
        <v>0.25</v>
      </c>
      <c r="J107" s="404"/>
      <c r="K107" s="404"/>
      <c r="L107" s="438"/>
      <c r="M107" s="397">
        <v>0.25</v>
      </c>
      <c r="N107" s="412"/>
      <c r="O107" s="404"/>
      <c r="P107" s="407"/>
      <c r="Q107" s="407"/>
      <c r="R107" s="407"/>
      <c r="S107" s="407"/>
      <c r="T107" s="407"/>
      <c r="U107" s="407" t="s">
        <v>430</v>
      </c>
      <c r="V107" s="407"/>
      <c r="W107" s="433">
        <f t="shared" si="43"/>
        <v>86.838898412698398</v>
      </c>
      <c r="X107" s="439">
        <v>48.1</v>
      </c>
      <c r="Y107" s="397"/>
      <c r="Z107" s="410">
        <v>14.526199999999999</v>
      </c>
      <c r="AA107" s="409">
        <v>16.899999999999999</v>
      </c>
      <c r="AB107" s="362">
        <v>0.7</v>
      </c>
      <c r="AC107" s="362">
        <v>10</v>
      </c>
      <c r="AD107" s="362"/>
      <c r="AE107" s="405">
        <v>6.2</v>
      </c>
      <c r="AF107" s="405">
        <v>0.7</v>
      </c>
      <c r="AG107" s="363">
        <v>6.6126984126984132</v>
      </c>
      <c r="AH107" s="362">
        <v>2.5238095238095237</v>
      </c>
      <c r="AI107" s="362"/>
      <c r="AJ107" s="362">
        <v>4.0888888888888895</v>
      </c>
      <c r="AK107" s="395">
        <v>117.8</v>
      </c>
      <c r="AL107" s="166" t="s">
        <v>751</v>
      </c>
      <c r="AN107" s="423">
        <f t="shared" si="44"/>
        <v>86.838898412698398</v>
      </c>
      <c r="AO107" s="423">
        <f t="shared" si="45"/>
        <v>62.626199999999997</v>
      </c>
      <c r="AP107" s="277">
        <f t="shared" si="46"/>
        <v>159.92842161162136</v>
      </c>
      <c r="AQ107" s="277">
        <f t="shared" si="47"/>
        <v>110.33248161053039</v>
      </c>
    </row>
    <row r="108" spans="1:45" s="423" customFormat="1" ht="19.95" customHeight="1">
      <c r="A108" s="729"/>
      <c r="B108" s="88" t="s">
        <v>810</v>
      </c>
      <c r="C108" s="88" t="s">
        <v>735</v>
      </c>
      <c r="D108" s="399">
        <v>206</v>
      </c>
      <c r="E108" s="394" t="s">
        <v>15</v>
      </c>
      <c r="F108" s="438">
        <v>1</v>
      </c>
      <c r="G108" s="438"/>
      <c r="H108" s="412"/>
      <c r="I108" s="404">
        <v>0.25</v>
      </c>
      <c r="J108" s="404"/>
      <c r="K108" s="404"/>
      <c r="L108" s="438">
        <v>0.25</v>
      </c>
      <c r="M108" s="438"/>
      <c r="N108" s="412"/>
      <c r="O108" s="404"/>
      <c r="P108" s="407"/>
      <c r="Q108" s="407"/>
      <c r="R108" s="407"/>
      <c r="S108" s="407"/>
      <c r="T108" s="407" t="s">
        <v>430</v>
      </c>
      <c r="U108" s="407"/>
      <c r="V108" s="407"/>
      <c r="W108" s="433">
        <f t="shared" si="43"/>
        <v>86.838898412698398</v>
      </c>
      <c r="X108" s="439">
        <v>48.1</v>
      </c>
      <c r="Y108" s="438"/>
      <c r="Z108" s="410">
        <v>14.526199999999999</v>
      </c>
      <c r="AA108" s="409">
        <v>16.899999999999999</v>
      </c>
      <c r="AB108" s="362">
        <v>0.7</v>
      </c>
      <c r="AC108" s="362">
        <v>10</v>
      </c>
      <c r="AD108" s="362"/>
      <c r="AE108" s="405">
        <v>6.2</v>
      </c>
      <c r="AF108" s="405">
        <v>0.7</v>
      </c>
      <c r="AG108" s="363">
        <v>6.6126984126984132</v>
      </c>
      <c r="AH108" s="362">
        <v>2.5238095238095237</v>
      </c>
      <c r="AI108" s="362"/>
      <c r="AJ108" s="362">
        <v>4.0888888888888895</v>
      </c>
      <c r="AK108" s="395">
        <v>117.8</v>
      </c>
      <c r="AL108" s="166" t="s">
        <v>751</v>
      </c>
      <c r="AN108" s="423">
        <f t="shared" si="44"/>
        <v>86.838898412698398</v>
      </c>
      <c r="AO108" s="423">
        <f t="shared" si="45"/>
        <v>62.626199999999997</v>
      </c>
      <c r="AP108" s="277">
        <f t="shared" si="46"/>
        <v>159.92842161162136</v>
      </c>
      <c r="AQ108" s="277">
        <f t="shared" si="47"/>
        <v>110.33248161053039</v>
      </c>
    </row>
    <row r="109" spans="1:45" s="423" customFormat="1" ht="19.95" customHeight="1">
      <c r="A109" s="729"/>
      <c r="B109" s="88" t="s">
        <v>811</v>
      </c>
      <c r="C109" s="88" t="s">
        <v>736</v>
      </c>
      <c r="D109" s="399">
        <v>95</v>
      </c>
      <c r="E109" s="394" t="s">
        <v>15</v>
      </c>
      <c r="F109" s="438">
        <v>1</v>
      </c>
      <c r="G109" s="438"/>
      <c r="H109" s="412"/>
      <c r="I109" s="404">
        <v>0.25</v>
      </c>
      <c r="J109" s="404"/>
      <c r="K109" s="404"/>
      <c r="L109" s="438">
        <v>0.25</v>
      </c>
      <c r="M109" s="438"/>
      <c r="N109" s="412"/>
      <c r="O109" s="404"/>
      <c r="P109" s="407"/>
      <c r="Q109" s="407"/>
      <c r="R109" s="407"/>
      <c r="S109" s="407"/>
      <c r="T109" s="407" t="s">
        <v>430</v>
      </c>
      <c r="U109" s="407"/>
      <c r="V109" s="407"/>
      <c r="W109" s="433">
        <f t="shared" si="43"/>
        <v>86.838898412698398</v>
      </c>
      <c r="X109" s="439">
        <v>48.1</v>
      </c>
      <c r="Y109" s="438"/>
      <c r="Z109" s="410">
        <v>14.526199999999999</v>
      </c>
      <c r="AA109" s="409">
        <v>16.899999999999999</v>
      </c>
      <c r="AB109" s="362">
        <v>0.7</v>
      </c>
      <c r="AC109" s="362">
        <v>10</v>
      </c>
      <c r="AD109" s="362"/>
      <c r="AE109" s="405">
        <v>6.2</v>
      </c>
      <c r="AF109" s="405">
        <v>0.7</v>
      </c>
      <c r="AG109" s="363">
        <v>6.6126984126984132</v>
      </c>
      <c r="AH109" s="362">
        <v>2.5238095238095237</v>
      </c>
      <c r="AI109" s="362"/>
      <c r="AJ109" s="362">
        <v>4.0888888888888895</v>
      </c>
      <c r="AK109" s="395">
        <v>117.8</v>
      </c>
      <c r="AL109" s="166" t="s">
        <v>751</v>
      </c>
      <c r="AN109" s="423">
        <f t="shared" si="44"/>
        <v>86.838898412698398</v>
      </c>
      <c r="AO109" s="423">
        <f t="shared" si="45"/>
        <v>62.626199999999997</v>
      </c>
      <c r="AP109" s="277">
        <f t="shared" si="46"/>
        <v>159.92842161162136</v>
      </c>
      <c r="AQ109" s="277">
        <f t="shared" si="47"/>
        <v>110.33248161053039</v>
      </c>
    </row>
    <row r="110" spans="1:45" s="423" customFormat="1" ht="19.95" customHeight="1">
      <c r="A110" s="729"/>
      <c r="B110" s="88" t="s">
        <v>812</v>
      </c>
      <c r="C110" s="88" t="s">
        <v>737</v>
      </c>
      <c r="D110" s="399">
        <v>440</v>
      </c>
      <c r="E110" s="394" t="s">
        <v>18</v>
      </c>
      <c r="F110" s="438"/>
      <c r="G110" s="397">
        <v>1</v>
      </c>
      <c r="H110" s="412"/>
      <c r="I110" s="404">
        <v>0.25</v>
      </c>
      <c r="J110" s="404"/>
      <c r="K110" s="404"/>
      <c r="L110" s="438"/>
      <c r="M110" s="397">
        <v>0.25</v>
      </c>
      <c r="N110" s="412"/>
      <c r="O110" s="404"/>
      <c r="P110" s="407"/>
      <c r="Q110" s="407"/>
      <c r="R110" s="407"/>
      <c r="S110" s="407"/>
      <c r="T110" s="407"/>
      <c r="U110" s="407" t="s">
        <v>430</v>
      </c>
      <c r="V110" s="407"/>
      <c r="W110" s="433">
        <f t="shared" si="43"/>
        <v>86.838898412698398</v>
      </c>
      <c r="X110" s="439">
        <v>48.1</v>
      </c>
      <c r="Y110" s="397"/>
      <c r="Z110" s="410">
        <v>14.526199999999999</v>
      </c>
      <c r="AA110" s="409">
        <v>16.899999999999999</v>
      </c>
      <c r="AB110" s="362">
        <v>0.7</v>
      </c>
      <c r="AC110" s="362">
        <v>10</v>
      </c>
      <c r="AD110" s="362"/>
      <c r="AE110" s="405">
        <v>6.2</v>
      </c>
      <c r="AF110" s="405">
        <v>0.7</v>
      </c>
      <c r="AG110" s="363">
        <v>6.6126984126984132</v>
      </c>
      <c r="AH110" s="362">
        <v>2.5238095238095237</v>
      </c>
      <c r="AI110" s="362"/>
      <c r="AJ110" s="362">
        <v>4.0888888888888895</v>
      </c>
      <c r="AK110" s="395">
        <v>117.8</v>
      </c>
      <c r="AL110" s="166" t="s">
        <v>751</v>
      </c>
      <c r="AN110" s="423">
        <f t="shared" si="44"/>
        <v>86.838898412698398</v>
      </c>
      <c r="AO110" s="423">
        <f t="shared" si="45"/>
        <v>62.626199999999997</v>
      </c>
      <c r="AP110" s="277">
        <f t="shared" si="46"/>
        <v>159.92842161162136</v>
      </c>
      <c r="AQ110" s="277">
        <f t="shared" si="47"/>
        <v>110.33248161053039</v>
      </c>
    </row>
    <row r="111" spans="1:45" s="423" customFormat="1" ht="19.95" customHeight="1">
      <c r="A111" s="729"/>
      <c r="B111" s="88" t="s">
        <v>813</v>
      </c>
      <c r="C111" s="88" t="s">
        <v>738</v>
      </c>
      <c r="D111" s="399">
        <v>735</v>
      </c>
      <c r="E111" s="394" t="s">
        <v>15</v>
      </c>
      <c r="F111" s="397">
        <v>1</v>
      </c>
      <c r="G111" s="438"/>
      <c r="H111" s="412"/>
      <c r="I111" s="404">
        <v>0.25</v>
      </c>
      <c r="J111" s="404"/>
      <c r="K111" s="404"/>
      <c r="L111" s="397">
        <v>0.25</v>
      </c>
      <c r="M111" s="438"/>
      <c r="N111" s="412"/>
      <c r="O111" s="404"/>
      <c r="P111" s="407"/>
      <c r="Q111" s="407"/>
      <c r="R111" s="407"/>
      <c r="S111" s="407"/>
      <c r="T111" s="407" t="s">
        <v>430</v>
      </c>
      <c r="U111" s="407"/>
      <c r="V111" s="407"/>
      <c r="W111" s="433">
        <f t="shared" si="43"/>
        <v>86.838898412698398</v>
      </c>
      <c r="X111" s="361">
        <v>48.1</v>
      </c>
      <c r="Y111" s="438"/>
      <c r="Z111" s="410">
        <v>14.526199999999999</v>
      </c>
      <c r="AA111" s="409">
        <v>16.899999999999999</v>
      </c>
      <c r="AB111" s="362">
        <v>0.7</v>
      </c>
      <c r="AC111" s="362">
        <v>10</v>
      </c>
      <c r="AD111" s="362"/>
      <c r="AE111" s="405">
        <v>6.2</v>
      </c>
      <c r="AF111" s="405">
        <v>0.7</v>
      </c>
      <c r="AG111" s="363">
        <v>6.6126984126984132</v>
      </c>
      <c r="AH111" s="362">
        <v>2.5238095238095237</v>
      </c>
      <c r="AI111" s="362"/>
      <c r="AJ111" s="362">
        <v>4.0888888888888895</v>
      </c>
      <c r="AK111" s="395">
        <v>117.8</v>
      </c>
      <c r="AL111" s="166" t="s">
        <v>751</v>
      </c>
      <c r="AN111" s="423">
        <f t="shared" si="44"/>
        <v>86.838898412698398</v>
      </c>
      <c r="AO111" s="423">
        <f t="shared" si="45"/>
        <v>62.626199999999997</v>
      </c>
      <c r="AP111" s="277">
        <f t="shared" si="46"/>
        <v>159.92842161162136</v>
      </c>
      <c r="AQ111" s="277">
        <f t="shared" si="47"/>
        <v>110.33248161053039</v>
      </c>
    </row>
    <row r="112" spans="1:45" s="423" customFormat="1" ht="19.95" customHeight="1">
      <c r="A112" s="729"/>
      <c r="B112" s="88" t="s">
        <v>74</v>
      </c>
      <c r="C112" s="88" t="s">
        <v>739</v>
      </c>
      <c r="D112" s="399">
        <v>473</v>
      </c>
      <c r="E112" s="394" t="s">
        <v>15</v>
      </c>
      <c r="F112" s="397">
        <v>1</v>
      </c>
      <c r="G112" s="438"/>
      <c r="H112" s="412"/>
      <c r="I112" s="404">
        <v>0.25</v>
      </c>
      <c r="J112" s="404"/>
      <c r="K112" s="404"/>
      <c r="L112" s="397">
        <v>0.25</v>
      </c>
      <c r="M112" s="438"/>
      <c r="N112" s="412"/>
      <c r="O112" s="404"/>
      <c r="P112" s="407"/>
      <c r="Q112" s="407"/>
      <c r="R112" s="407"/>
      <c r="S112" s="407"/>
      <c r="T112" s="407" t="s">
        <v>430</v>
      </c>
      <c r="U112" s="407"/>
      <c r="V112" s="407"/>
      <c r="W112" s="433">
        <f t="shared" si="43"/>
        <v>86.838898412698398</v>
      </c>
      <c r="X112" s="361">
        <v>48.1</v>
      </c>
      <c r="Y112" s="438"/>
      <c r="Z112" s="410">
        <v>14.526199999999999</v>
      </c>
      <c r="AA112" s="409">
        <v>16.899999999999999</v>
      </c>
      <c r="AB112" s="362">
        <v>0.7</v>
      </c>
      <c r="AC112" s="362">
        <v>10</v>
      </c>
      <c r="AD112" s="362"/>
      <c r="AE112" s="405">
        <v>6.2</v>
      </c>
      <c r="AF112" s="405">
        <v>0.7</v>
      </c>
      <c r="AG112" s="363">
        <v>6.6126984126984132</v>
      </c>
      <c r="AH112" s="362">
        <v>2.5238095238095237</v>
      </c>
      <c r="AI112" s="362"/>
      <c r="AJ112" s="362">
        <v>4.0888888888888895</v>
      </c>
      <c r="AK112" s="395">
        <v>117.8</v>
      </c>
      <c r="AL112" s="166" t="s">
        <v>751</v>
      </c>
      <c r="AN112" s="423">
        <f t="shared" si="44"/>
        <v>86.838898412698398</v>
      </c>
      <c r="AO112" s="423">
        <f t="shared" si="45"/>
        <v>62.626199999999997</v>
      </c>
      <c r="AP112" s="277">
        <f t="shared" si="46"/>
        <v>159.92842161162136</v>
      </c>
      <c r="AQ112" s="277">
        <f t="shared" si="47"/>
        <v>110.33248161053039</v>
      </c>
    </row>
    <row r="113" spans="1:45" s="423" customFormat="1" ht="19.95" customHeight="1">
      <c r="A113" s="729"/>
      <c r="B113" s="88" t="s">
        <v>112</v>
      </c>
      <c r="C113" s="88" t="s">
        <v>740</v>
      </c>
      <c r="D113" s="399">
        <v>592</v>
      </c>
      <c r="E113" s="394" t="s">
        <v>18</v>
      </c>
      <c r="F113" s="438"/>
      <c r="G113" s="397">
        <v>1</v>
      </c>
      <c r="H113" s="412"/>
      <c r="I113" s="404">
        <v>0.5</v>
      </c>
      <c r="J113" s="404"/>
      <c r="K113" s="404"/>
      <c r="L113" s="438"/>
      <c r="M113" s="397">
        <v>1</v>
      </c>
      <c r="N113" s="412"/>
      <c r="O113" s="404">
        <v>0.5</v>
      </c>
      <c r="P113" s="407"/>
      <c r="Q113" s="407">
        <v>1</v>
      </c>
      <c r="R113" s="407"/>
      <c r="S113" s="407"/>
      <c r="T113" s="407"/>
      <c r="U113" s="407" t="s">
        <v>429</v>
      </c>
      <c r="V113" s="407"/>
      <c r="W113" s="433">
        <f t="shared" si="43"/>
        <v>375.47879365079359</v>
      </c>
      <c r="X113" s="439">
        <v>214</v>
      </c>
      <c r="Y113" s="397"/>
      <c r="Z113" s="410">
        <v>64.628</v>
      </c>
      <c r="AA113" s="409">
        <v>67.7</v>
      </c>
      <c r="AB113" s="362">
        <v>2.9</v>
      </c>
      <c r="AC113" s="362">
        <v>40.1</v>
      </c>
      <c r="AD113" s="362"/>
      <c r="AE113" s="405">
        <v>24.7</v>
      </c>
      <c r="AF113" s="405">
        <v>2.7</v>
      </c>
      <c r="AG113" s="363">
        <v>26.450793650793653</v>
      </c>
      <c r="AH113" s="362">
        <v>10.095238095238095</v>
      </c>
      <c r="AI113" s="362"/>
      <c r="AJ113" s="362">
        <v>16.355555555555558</v>
      </c>
      <c r="AK113" s="364">
        <v>509.7</v>
      </c>
      <c r="AL113" s="166"/>
      <c r="AN113" s="423">
        <f t="shared" si="44"/>
        <v>375.47879365079359</v>
      </c>
      <c r="AO113" s="423">
        <f t="shared" si="45"/>
        <v>278.62799999999999</v>
      </c>
      <c r="AP113" s="277">
        <f t="shared" si="46"/>
        <v>691.50728434880818</v>
      </c>
      <c r="AQ113" s="277">
        <f t="shared" si="47"/>
        <v>490.87632151046785</v>
      </c>
    </row>
    <row r="114" spans="1:45" s="423" customFormat="1" ht="19.95" customHeight="1">
      <c r="A114" s="729"/>
      <c r="B114" s="88" t="s">
        <v>113</v>
      </c>
      <c r="C114" s="88" t="s">
        <v>741</v>
      </c>
      <c r="D114" s="399">
        <v>378</v>
      </c>
      <c r="E114" s="394" t="s">
        <v>15</v>
      </c>
      <c r="F114" s="397">
        <v>1</v>
      </c>
      <c r="G114" s="438"/>
      <c r="H114" s="412"/>
      <c r="I114" s="404">
        <v>0.5</v>
      </c>
      <c r="J114" s="404"/>
      <c r="K114" s="404"/>
      <c r="L114" s="397">
        <v>1</v>
      </c>
      <c r="M114" s="438"/>
      <c r="N114" s="412"/>
      <c r="O114" s="404">
        <v>0.5</v>
      </c>
      <c r="P114" s="407">
        <v>1</v>
      </c>
      <c r="Q114" s="407"/>
      <c r="R114" s="407"/>
      <c r="S114" s="407"/>
      <c r="T114" s="407" t="s">
        <v>429</v>
      </c>
      <c r="U114" s="407"/>
      <c r="V114" s="407"/>
      <c r="W114" s="433">
        <f t="shared" si="43"/>
        <v>505.67879365079358</v>
      </c>
      <c r="X114" s="439">
        <v>314</v>
      </c>
      <c r="Y114" s="440"/>
      <c r="Z114" s="410">
        <v>94.828000000000003</v>
      </c>
      <c r="AA114" s="409">
        <v>67.7</v>
      </c>
      <c r="AB114" s="362">
        <v>2.9</v>
      </c>
      <c r="AC114" s="362">
        <v>40.1</v>
      </c>
      <c r="AD114" s="362"/>
      <c r="AE114" s="405">
        <v>24.7</v>
      </c>
      <c r="AF114" s="405">
        <v>2.7</v>
      </c>
      <c r="AG114" s="363">
        <v>26.450793650793653</v>
      </c>
      <c r="AH114" s="362">
        <v>10.095238095238095</v>
      </c>
      <c r="AI114" s="362"/>
      <c r="AJ114" s="362">
        <v>16.355555555555558</v>
      </c>
      <c r="AK114" s="364">
        <v>686.4</v>
      </c>
      <c r="AL114" s="166"/>
      <c r="AN114" s="423">
        <f t="shared" si="44"/>
        <v>505.67879365079358</v>
      </c>
      <c r="AO114" s="423">
        <f t="shared" si="45"/>
        <v>408.82799999999997</v>
      </c>
      <c r="AP114" s="277">
        <f t="shared" si="46"/>
        <v>931.29245982252439</v>
      </c>
      <c r="AQ114" s="277">
        <f t="shared" si="47"/>
        <v>720.25778016021923</v>
      </c>
    </row>
    <row r="115" spans="1:45" s="423" customFormat="1" ht="19.95" customHeight="1">
      <c r="A115" s="729"/>
      <c r="B115" s="88" t="s">
        <v>114</v>
      </c>
      <c r="C115" s="88" t="s">
        <v>742</v>
      </c>
      <c r="D115" s="399">
        <v>469</v>
      </c>
      <c r="E115" s="394" t="s">
        <v>15</v>
      </c>
      <c r="F115" s="397">
        <v>1</v>
      </c>
      <c r="G115" s="438"/>
      <c r="H115" s="412"/>
      <c r="I115" s="404">
        <v>0.5</v>
      </c>
      <c r="J115" s="404"/>
      <c r="K115" s="404"/>
      <c r="L115" s="397">
        <v>1</v>
      </c>
      <c r="M115" s="438"/>
      <c r="N115" s="412"/>
      <c r="O115" s="404">
        <v>0.5</v>
      </c>
      <c r="P115" s="407">
        <v>1</v>
      </c>
      <c r="Q115" s="407"/>
      <c r="R115" s="407"/>
      <c r="S115" s="407">
        <v>1</v>
      </c>
      <c r="T115" s="407" t="s">
        <v>429</v>
      </c>
      <c r="U115" s="407"/>
      <c r="V115" s="407"/>
      <c r="W115" s="433">
        <f t="shared" si="43"/>
        <v>582.10619365079378</v>
      </c>
      <c r="X115" s="439">
        <v>314</v>
      </c>
      <c r="Y115" s="440">
        <v>58.7</v>
      </c>
      <c r="Z115" s="410">
        <v>112.55539999999999</v>
      </c>
      <c r="AA115" s="409">
        <v>67.7</v>
      </c>
      <c r="AB115" s="362">
        <v>2.9</v>
      </c>
      <c r="AC115" s="362">
        <v>40.1</v>
      </c>
      <c r="AD115" s="362"/>
      <c r="AE115" s="405">
        <v>24.7</v>
      </c>
      <c r="AF115" s="405">
        <v>2.7</v>
      </c>
      <c r="AG115" s="363">
        <v>26.450793650793653</v>
      </c>
      <c r="AH115" s="362">
        <v>10.095238095238095</v>
      </c>
      <c r="AI115" s="362"/>
      <c r="AJ115" s="362">
        <v>16.355555555555558</v>
      </c>
      <c r="AK115" s="364">
        <v>790</v>
      </c>
      <c r="AL115" s="166"/>
      <c r="AN115" s="423">
        <f t="shared" si="44"/>
        <v>582.10619365079378</v>
      </c>
      <c r="AO115" s="423">
        <f t="shared" si="45"/>
        <v>485.25540000000001</v>
      </c>
      <c r="AP115" s="277">
        <f t="shared" si="46"/>
        <v>1072.046357825596</v>
      </c>
      <c r="AQ115" s="277">
        <f t="shared" si="47"/>
        <v>854.90469638762329</v>
      </c>
    </row>
    <row r="116" spans="1:45" s="423" customFormat="1" ht="19.95" customHeight="1">
      <c r="A116" s="729"/>
      <c r="B116" s="88" t="s">
        <v>814</v>
      </c>
      <c r="C116" s="88" t="s">
        <v>743</v>
      </c>
      <c r="D116" s="399">
        <v>173</v>
      </c>
      <c r="E116" s="394" t="s">
        <v>15</v>
      </c>
      <c r="F116" s="397">
        <v>1</v>
      </c>
      <c r="G116" s="438"/>
      <c r="H116" s="412"/>
      <c r="I116" s="404">
        <v>0.25</v>
      </c>
      <c r="J116" s="404"/>
      <c r="K116" s="404"/>
      <c r="L116" s="397">
        <v>0.25</v>
      </c>
      <c r="M116" s="438"/>
      <c r="N116" s="412"/>
      <c r="O116" s="404">
        <v>0.25</v>
      </c>
      <c r="P116" s="407"/>
      <c r="Q116" s="407"/>
      <c r="R116" s="407"/>
      <c r="S116" s="407">
        <v>1</v>
      </c>
      <c r="T116" s="407" t="s">
        <v>430</v>
      </c>
      <c r="U116" s="407"/>
      <c r="V116" s="407"/>
      <c r="W116" s="433">
        <f t="shared" si="43"/>
        <v>163.26629841269843</v>
      </c>
      <c r="X116" s="361">
        <v>48.1</v>
      </c>
      <c r="Y116" s="440">
        <v>58.7</v>
      </c>
      <c r="Z116" s="410">
        <v>32.253600000000006</v>
      </c>
      <c r="AA116" s="409">
        <v>16.899999999999999</v>
      </c>
      <c r="AB116" s="362">
        <v>0.7</v>
      </c>
      <c r="AC116" s="362">
        <v>10</v>
      </c>
      <c r="AD116" s="362"/>
      <c r="AE116" s="405">
        <v>6.2</v>
      </c>
      <c r="AF116" s="405">
        <v>0.7</v>
      </c>
      <c r="AG116" s="363">
        <v>6.6126984126984132</v>
      </c>
      <c r="AH116" s="362">
        <v>2.5238095238095237</v>
      </c>
      <c r="AI116" s="362"/>
      <c r="AJ116" s="362">
        <v>4.0888888888888895</v>
      </c>
      <c r="AK116" s="395">
        <v>221.6</v>
      </c>
      <c r="AL116" s="166" t="s">
        <v>751</v>
      </c>
      <c r="AN116" s="423">
        <f t="shared" si="44"/>
        <v>163.26629841269843</v>
      </c>
      <c r="AO116" s="423">
        <f t="shared" si="45"/>
        <v>139.05360000000002</v>
      </c>
      <c r="AP116" s="277">
        <f t="shared" si="46"/>
        <v>300.6823196146928</v>
      </c>
      <c r="AQ116" s="277">
        <f t="shared" si="47"/>
        <v>244.9793978379345</v>
      </c>
    </row>
    <row r="117" spans="1:45" s="423" customFormat="1" ht="19.95" customHeight="1">
      <c r="A117" s="729"/>
      <c r="B117" s="88" t="s">
        <v>115</v>
      </c>
      <c r="C117" s="88" t="s">
        <v>744</v>
      </c>
      <c r="D117" s="399">
        <v>168</v>
      </c>
      <c r="E117" s="394" t="s">
        <v>15</v>
      </c>
      <c r="F117" s="397">
        <v>1</v>
      </c>
      <c r="G117" s="438"/>
      <c r="H117" s="412"/>
      <c r="I117" s="404">
        <v>0.25</v>
      </c>
      <c r="J117" s="404"/>
      <c r="K117" s="404"/>
      <c r="L117" s="397">
        <v>0.25</v>
      </c>
      <c r="M117" s="438"/>
      <c r="N117" s="412"/>
      <c r="O117" s="404"/>
      <c r="P117" s="407"/>
      <c r="Q117" s="407"/>
      <c r="R117" s="407"/>
      <c r="S117" s="407"/>
      <c r="T117" s="407" t="s">
        <v>430</v>
      </c>
      <c r="U117" s="407"/>
      <c r="V117" s="407"/>
      <c r="W117" s="433">
        <f t="shared" si="43"/>
        <v>86.838898412698398</v>
      </c>
      <c r="X117" s="361">
        <v>48.1</v>
      </c>
      <c r="Y117" s="440"/>
      <c r="Z117" s="410">
        <v>14.526199999999999</v>
      </c>
      <c r="AA117" s="409">
        <v>16.899999999999999</v>
      </c>
      <c r="AB117" s="362">
        <v>0.7</v>
      </c>
      <c r="AC117" s="362">
        <v>10</v>
      </c>
      <c r="AD117" s="362"/>
      <c r="AE117" s="405">
        <v>6.2</v>
      </c>
      <c r="AF117" s="405">
        <v>0.7</v>
      </c>
      <c r="AG117" s="363">
        <v>6.6126984126984132</v>
      </c>
      <c r="AH117" s="362">
        <v>2.5238095238095237</v>
      </c>
      <c r="AI117" s="362"/>
      <c r="AJ117" s="362">
        <v>4.0888888888888895</v>
      </c>
      <c r="AK117" s="395">
        <v>117.8</v>
      </c>
      <c r="AL117" s="166"/>
      <c r="AN117" s="423">
        <f t="shared" si="44"/>
        <v>86.838898412698398</v>
      </c>
      <c r="AO117" s="423">
        <f t="shared" si="45"/>
        <v>62.626199999999997</v>
      </c>
      <c r="AP117" s="277">
        <f t="shared" si="46"/>
        <v>159.92842161162136</v>
      </c>
      <c r="AQ117" s="277">
        <f t="shared" si="47"/>
        <v>110.33248161053039</v>
      </c>
    </row>
    <row r="118" spans="1:45" s="423" customFormat="1" ht="19.95" customHeight="1">
      <c r="A118" s="729"/>
      <c r="B118" s="88" t="s">
        <v>116</v>
      </c>
      <c r="C118" s="88" t="s">
        <v>745</v>
      </c>
      <c r="D118" s="399">
        <v>209</v>
      </c>
      <c r="E118" s="394" t="s">
        <v>15</v>
      </c>
      <c r="F118" s="397">
        <v>1</v>
      </c>
      <c r="G118" s="438"/>
      <c r="H118" s="412"/>
      <c r="I118" s="404">
        <v>0.5</v>
      </c>
      <c r="J118" s="404"/>
      <c r="K118" s="404"/>
      <c r="L118" s="397">
        <v>1</v>
      </c>
      <c r="M118" s="438"/>
      <c r="N118" s="412"/>
      <c r="O118" s="404">
        <v>0.5</v>
      </c>
      <c r="P118" s="407">
        <v>1</v>
      </c>
      <c r="Q118" s="407"/>
      <c r="R118" s="407"/>
      <c r="S118" s="407"/>
      <c r="T118" s="407" t="s">
        <v>429</v>
      </c>
      <c r="U118" s="407"/>
      <c r="V118" s="407"/>
      <c r="W118" s="433">
        <f t="shared" si="43"/>
        <v>547.21259365079368</v>
      </c>
      <c r="X118" s="439">
        <v>345.9</v>
      </c>
      <c r="Y118" s="440"/>
      <c r="Z118" s="410">
        <v>104.4618</v>
      </c>
      <c r="AA118" s="409">
        <v>67.7</v>
      </c>
      <c r="AB118" s="362">
        <v>2.9</v>
      </c>
      <c r="AC118" s="362">
        <v>40.1</v>
      </c>
      <c r="AD118" s="362"/>
      <c r="AE118" s="405">
        <v>24.7</v>
      </c>
      <c r="AF118" s="405">
        <v>2.7</v>
      </c>
      <c r="AG118" s="363">
        <v>26.450793650793653</v>
      </c>
      <c r="AH118" s="362">
        <v>10.095238095238095</v>
      </c>
      <c r="AI118" s="362"/>
      <c r="AJ118" s="362">
        <v>16.355555555555558</v>
      </c>
      <c r="AK118" s="364">
        <v>742.7</v>
      </c>
      <c r="AL118" s="166"/>
      <c r="AN118" s="423">
        <f t="shared" si="44"/>
        <v>547.21259365079368</v>
      </c>
      <c r="AO118" s="423">
        <f t="shared" si="45"/>
        <v>450.36179999999996</v>
      </c>
      <c r="AP118" s="277">
        <f t="shared" si="46"/>
        <v>1007.78393079864</v>
      </c>
      <c r="AQ118" s="277">
        <f t="shared" si="47"/>
        <v>793.43046546948983</v>
      </c>
    </row>
    <row r="119" spans="1:45" s="423" customFormat="1" ht="19.95" customHeight="1">
      <c r="A119" s="729"/>
      <c r="B119" s="88" t="s">
        <v>118</v>
      </c>
      <c r="C119" s="88" t="s">
        <v>746</v>
      </c>
      <c r="D119" s="399">
        <v>411</v>
      </c>
      <c r="E119" s="394" t="s">
        <v>15</v>
      </c>
      <c r="F119" s="397">
        <v>1</v>
      </c>
      <c r="G119" s="438"/>
      <c r="H119" s="412"/>
      <c r="I119" s="404">
        <v>0.5</v>
      </c>
      <c r="J119" s="404"/>
      <c r="K119" s="404"/>
      <c r="L119" s="397">
        <v>1</v>
      </c>
      <c r="M119" s="438"/>
      <c r="N119" s="412"/>
      <c r="O119" s="404">
        <v>0.5</v>
      </c>
      <c r="P119" s="407">
        <v>1</v>
      </c>
      <c r="Q119" s="407"/>
      <c r="R119" s="407"/>
      <c r="S119" s="407">
        <v>1</v>
      </c>
      <c r="T119" s="407" t="s">
        <v>429</v>
      </c>
      <c r="U119" s="407"/>
      <c r="V119" s="407"/>
      <c r="W119" s="433">
        <f t="shared" si="43"/>
        <v>652.15379365079377</v>
      </c>
      <c r="X119" s="439">
        <v>314</v>
      </c>
      <c r="Y119" s="440">
        <v>112.5</v>
      </c>
      <c r="Z119" s="410">
        <v>128.803</v>
      </c>
      <c r="AA119" s="409">
        <v>67.7</v>
      </c>
      <c r="AB119" s="362">
        <v>2.9</v>
      </c>
      <c r="AC119" s="362">
        <v>40.1</v>
      </c>
      <c r="AD119" s="362"/>
      <c r="AE119" s="405">
        <v>24.7</v>
      </c>
      <c r="AF119" s="405">
        <v>2.7</v>
      </c>
      <c r="AG119" s="363">
        <v>26.450793650793653</v>
      </c>
      <c r="AH119" s="362">
        <v>10.095238095238095</v>
      </c>
      <c r="AI119" s="362"/>
      <c r="AJ119" s="362">
        <v>16.355555555555558</v>
      </c>
      <c r="AK119" s="364">
        <v>885</v>
      </c>
      <c r="AL119" s="166"/>
      <c r="AN119" s="423">
        <f t="shared" si="44"/>
        <v>652.15379365079377</v>
      </c>
      <c r="AO119" s="423">
        <f t="shared" si="45"/>
        <v>555.303</v>
      </c>
      <c r="AP119" s="277">
        <f t="shared" si="46"/>
        <v>1201.0507822304555</v>
      </c>
      <c r="AQ119" s="277">
        <f t="shared" si="47"/>
        <v>978.3119211411896</v>
      </c>
    </row>
    <row r="120" spans="1:45" s="423" customFormat="1" ht="19.95" customHeight="1">
      <c r="A120" s="729"/>
      <c r="B120" s="88" t="s">
        <v>119</v>
      </c>
      <c r="C120" s="88" t="s">
        <v>747</v>
      </c>
      <c r="D120" s="399">
        <v>242</v>
      </c>
      <c r="E120" s="394" t="s">
        <v>15</v>
      </c>
      <c r="F120" s="397">
        <v>1</v>
      </c>
      <c r="G120" s="438"/>
      <c r="H120" s="412"/>
      <c r="I120" s="404">
        <v>0.5</v>
      </c>
      <c r="J120" s="404"/>
      <c r="K120" s="404"/>
      <c r="L120" s="397">
        <v>0.25</v>
      </c>
      <c r="M120" s="438"/>
      <c r="N120" s="412"/>
      <c r="O120" s="404">
        <v>0.5</v>
      </c>
      <c r="P120" s="407"/>
      <c r="Q120" s="407"/>
      <c r="R120" s="407"/>
      <c r="S120" s="407">
        <v>1</v>
      </c>
      <c r="T120" s="407" t="s">
        <v>430</v>
      </c>
      <c r="U120" s="407"/>
      <c r="V120" s="407"/>
      <c r="W120" s="433">
        <f t="shared" si="43"/>
        <v>163.26629841269843</v>
      </c>
      <c r="X120" s="361">
        <v>48.1</v>
      </c>
      <c r="Y120" s="440">
        <v>58.7</v>
      </c>
      <c r="Z120" s="410">
        <v>32.253600000000006</v>
      </c>
      <c r="AA120" s="409">
        <v>16.899999999999999</v>
      </c>
      <c r="AB120" s="362">
        <v>0.7</v>
      </c>
      <c r="AC120" s="362">
        <v>10</v>
      </c>
      <c r="AD120" s="362"/>
      <c r="AE120" s="405">
        <v>6.2</v>
      </c>
      <c r="AF120" s="405">
        <v>0.7</v>
      </c>
      <c r="AG120" s="363">
        <v>6.6126984126984132</v>
      </c>
      <c r="AH120" s="362">
        <v>2.5238095238095237</v>
      </c>
      <c r="AI120" s="362"/>
      <c r="AJ120" s="362">
        <v>4.0888888888888895</v>
      </c>
      <c r="AK120" s="395">
        <v>221.6</v>
      </c>
      <c r="AL120" s="166"/>
      <c r="AN120" s="423">
        <f t="shared" si="44"/>
        <v>163.26629841269843</v>
      </c>
      <c r="AO120" s="423">
        <f t="shared" si="45"/>
        <v>139.05360000000002</v>
      </c>
      <c r="AP120" s="277">
        <f t="shared" si="46"/>
        <v>300.6823196146928</v>
      </c>
      <c r="AQ120" s="277">
        <f t="shared" si="47"/>
        <v>244.9793978379345</v>
      </c>
    </row>
    <row r="121" spans="1:45" s="423" customFormat="1" ht="19.95" customHeight="1">
      <c r="A121" s="729"/>
      <c r="B121" s="88" t="s">
        <v>120</v>
      </c>
      <c r="C121" s="88" t="s">
        <v>748</v>
      </c>
      <c r="D121" s="399">
        <v>185</v>
      </c>
      <c r="E121" s="411" t="s">
        <v>15</v>
      </c>
      <c r="F121" s="397">
        <v>1</v>
      </c>
      <c r="G121" s="438"/>
      <c r="H121" s="412"/>
      <c r="I121" s="412">
        <v>0.5</v>
      </c>
      <c r="J121" s="412"/>
      <c r="K121" s="412"/>
      <c r="L121" s="397">
        <v>1</v>
      </c>
      <c r="M121" s="438"/>
      <c r="N121" s="413"/>
      <c r="O121" s="412">
        <v>0.5</v>
      </c>
      <c r="P121" s="406">
        <v>1</v>
      </c>
      <c r="Q121" s="406"/>
      <c r="R121" s="406"/>
      <c r="S121" s="406"/>
      <c r="T121" s="407" t="s">
        <v>429</v>
      </c>
      <c r="U121" s="406"/>
      <c r="V121" s="406"/>
      <c r="W121" s="433">
        <f t="shared" si="43"/>
        <v>505.67879365079358</v>
      </c>
      <c r="X121" s="439">
        <v>314</v>
      </c>
      <c r="Y121" s="440"/>
      <c r="Z121" s="410">
        <v>94.828000000000003</v>
      </c>
      <c r="AA121" s="409">
        <v>67.7</v>
      </c>
      <c r="AB121" s="362">
        <v>2.9</v>
      </c>
      <c r="AC121" s="363">
        <v>40.1</v>
      </c>
      <c r="AD121" s="363"/>
      <c r="AE121" s="410">
        <v>24.7</v>
      </c>
      <c r="AF121" s="410">
        <v>2.7</v>
      </c>
      <c r="AG121" s="363">
        <v>26.450793650793653</v>
      </c>
      <c r="AH121" s="363">
        <v>10.095238095238095</v>
      </c>
      <c r="AI121" s="363"/>
      <c r="AJ121" s="363">
        <v>16.355555555555558</v>
      </c>
      <c r="AK121" s="364">
        <v>686.3</v>
      </c>
      <c r="AL121" s="166"/>
      <c r="AN121" s="423">
        <f t="shared" si="44"/>
        <v>505.67879365079358</v>
      </c>
      <c r="AO121" s="423">
        <f t="shared" si="45"/>
        <v>408.82799999999997</v>
      </c>
      <c r="AP121" s="277">
        <f t="shared" si="46"/>
        <v>931.29245982252439</v>
      </c>
      <c r="AQ121" s="277">
        <f t="shared" si="47"/>
        <v>720.25778016021923</v>
      </c>
    </row>
    <row r="122" spans="1:45" s="423" customFormat="1" ht="19.95" customHeight="1">
      <c r="A122" s="729"/>
      <c r="B122" s="88" t="s">
        <v>121</v>
      </c>
      <c r="C122" s="88" t="s">
        <v>749</v>
      </c>
      <c r="D122" s="399">
        <v>320</v>
      </c>
      <c r="E122" s="411" t="s">
        <v>15</v>
      </c>
      <c r="F122" s="397">
        <v>1</v>
      </c>
      <c r="G122" s="438"/>
      <c r="H122" s="412"/>
      <c r="I122" s="412">
        <v>0.5</v>
      </c>
      <c r="J122" s="412"/>
      <c r="K122" s="412"/>
      <c r="L122" s="397">
        <v>1</v>
      </c>
      <c r="M122" s="438"/>
      <c r="N122" s="413"/>
      <c r="O122" s="412">
        <v>0.5</v>
      </c>
      <c r="P122" s="406">
        <v>1</v>
      </c>
      <c r="Q122" s="406"/>
      <c r="R122" s="406"/>
      <c r="S122" s="406">
        <v>1</v>
      </c>
      <c r="T122" s="407" t="s">
        <v>429</v>
      </c>
      <c r="U122" s="406"/>
      <c r="V122" s="406"/>
      <c r="W122" s="433">
        <f t="shared" si="43"/>
        <v>652.15379365079377</v>
      </c>
      <c r="X122" s="439">
        <v>314</v>
      </c>
      <c r="Y122" s="440">
        <v>112.5</v>
      </c>
      <c r="Z122" s="410">
        <v>128.803</v>
      </c>
      <c r="AA122" s="409">
        <v>67.7</v>
      </c>
      <c r="AB122" s="362">
        <v>2.9</v>
      </c>
      <c r="AC122" s="363">
        <v>40.1</v>
      </c>
      <c r="AD122" s="363"/>
      <c r="AE122" s="410">
        <v>24.7</v>
      </c>
      <c r="AF122" s="410">
        <v>2.7</v>
      </c>
      <c r="AG122" s="363">
        <v>26.450793650793653</v>
      </c>
      <c r="AH122" s="363">
        <v>10.095238095238095</v>
      </c>
      <c r="AI122" s="363"/>
      <c r="AJ122" s="363">
        <v>16.355555555555558</v>
      </c>
      <c r="AK122" s="364">
        <v>885</v>
      </c>
      <c r="AL122" s="166"/>
      <c r="AN122" s="423">
        <f t="shared" si="44"/>
        <v>652.15379365079377</v>
      </c>
      <c r="AO122" s="423">
        <f t="shared" si="45"/>
        <v>555.303</v>
      </c>
      <c r="AP122" s="277">
        <f t="shared" si="46"/>
        <v>1201.0507822304555</v>
      </c>
      <c r="AQ122" s="277">
        <f t="shared" si="47"/>
        <v>978.3119211411896</v>
      </c>
    </row>
    <row r="123" spans="1:45" s="423" customFormat="1" ht="19.95" customHeight="1">
      <c r="A123" s="734"/>
      <c r="B123" s="88" t="s">
        <v>122</v>
      </c>
      <c r="C123" s="88" t="s">
        <v>750</v>
      </c>
      <c r="D123" s="441">
        <v>495</v>
      </c>
      <c r="E123" s="411" t="s">
        <v>15</v>
      </c>
      <c r="F123" s="400">
        <v>1</v>
      </c>
      <c r="G123" s="442"/>
      <c r="H123" s="412"/>
      <c r="I123" s="412">
        <v>0.5</v>
      </c>
      <c r="J123" s="412"/>
      <c r="K123" s="412"/>
      <c r="L123" s="400">
        <v>1</v>
      </c>
      <c r="M123" s="442"/>
      <c r="N123" s="413"/>
      <c r="O123" s="412">
        <v>0.5</v>
      </c>
      <c r="P123" s="406">
        <v>1</v>
      </c>
      <c r="Q123" s="406"/>
      <c r="R123" s="406"/>
      <c r="S123" s="406"/>
      <c r="T123" s="407" t="s">
        <v>429</v>
      </c>
      <c r="U123" s="406"/>
      <c r="V123" s="406"/>
      <c r="W123" s="433">
        <f t="shared" si="43"/>
        <v>547.21259365079368</v>
      </c>
      <c r="X123" s="439">
        <v>345.9</v>
      </c>
      <c r="Y123" s="440"/>
      <c r="Z123" s="410">
        <v>104.4618</v>
      </c>
      <c r="AA123" s="409">
        <v>67.7</v>
      </c>
      <c r="AB123" s="362">
        <v>2.9</v>
      </c>
      <c r="AC123" s="363">
        <v>40.1</v>
      </c>
      <c r="AD123" s="363"/>
      <c r="AE123" s="410">
        <v>24.7</v>
      </c>
      <c r="AF123" s="410">
        <v>2.7</v>
      </c>
      <c r="AG123" s="363">
        <v>26.450793650793653</v>
      </c>
      <c r="AH123" s="363">
        <v>10.095238095238095</v>
      </c>
      <c r="AI123" s="363"/>
      <c r="AJ123" s="363">
        <v>16.355555555555558</v>
      </c>
      <c r="AK123" s="364">
        <v>742.6</v>
      </c>
      <c r="AL123" s="166"/>
      <c r="AN123" s="423">
        <f t="shared" si="44"/>
        <v>547.21259365079368</v>
      </c>
      <c r="AO123" s="423">
        <f t="shared" si="45"/>
        <v>450.36179999999996</v>
      </c>
      <c r="AP123" s="277">
        <f t="shared" si="46"/>
        <v>1007.78393079864</v>
      </c>
      <c r="AQ123" s="277">
        <f t="shared" si="47"/>
        <v>793.43046546948983</v>
      </c>
    </row>
    <row r="124" spans="1:45" s="420" customFormat="1" ht="19.95" customHeight="1">
      <c r="A124" s="3">
        <v>18</v>
      </c>
      <c r="B124" s="12" t="s">
        <v>10</v>
      </c>
      <c r="C124" s="12"/>
      <c r="D124" s="3"/>
      <c r="E124" s="12"/>
      <c r="F124" s="418">
        <f t="shared" ref="F124:V124" si="48">SUM(F106:F118)</f>
        <v>9.5</v>
      </c>
      <c r="G124" s="418">
        <f t="shared" si="48"/>
        <v>3</v>
      </c>
      <c r="H124" s="418">
        <f t="shared" si="48"/>
        <v>0</v>
      </c>
      <c r="I124" s="418">
        <f t="shared" si="48"/>
        <v>4.25</v>
      </c>
      <c r="J124" s="418">
        <f t="shared" si="48"/>
        <v>0</v>
      </c>
      <c r="K124" s="418">
        <f t="shared" si="48"/>
        <v>0</v>
      </c>
      <c r="L124" s="418">
        <f t="shared" si="48"/>
        <v>4.75</v>
      </c>
      <c r="M124" s="418">
        <f t="shared" si="48"/>
        <v>1.5</v>
      </c>
      <c r="N124" s="418">
        <f t="shared" si="48"/>
        <v>0</v>
      </c>
      <c r="O124" s="418">
        <f t="shared" si="48"/>
        <v>2.25</v>
      </c>
      <c r="P124" s="419">
        <f t="shared" si="48"/>
        <v>3</v>
      </c>
      <c r="Q124" s="419">
        <f t="shared" si="48"/>
        <v>1</v>
      </c>
      <c r="R124" s="419">
        <f t="shared" si="48"/>
        <v>0</v>
      </c>
      <c r="S124" s="419">
        <f t="shared" si="48"/>
        <v>2</v>
      </c>
      <c r="T124" s="419">
        <f t="shared" si="48"/>
        <v>0</v>
      </c>
      <c r="U124" s="419">
        <f t="shared" si="48"/>
        <v>0</v>
      </c>
      <c r="V124" s="419">
        <f t="shared" si="48"/>
        <v>0</v>
      </c>
      <c r="W124" s="418">
        <f>SUM(W106:W123)</f>
        <v>5388.9191333333338</v>
      </c>
      <c r="X124" s="418">
        <f t="shared" ref="X124:AK124" si="49">SUM(X106:X123)</f>
        <v>2956.7999999999997</v>
      </c>
      <c r="Y124" s="418">
        <f t="shared" si="49"/>
        <v>401.1</v>
      </c>
      <c r="Z124" s="418">
        <f t="shared" si="49"/>
        <v>1014.0858000000001</v>
      </c>
      <c r="AA124" s="418">
        <f t="shared" si="49"/>
        <v>710.6</v>
      </c>
      <c r="AB124" s="418">
        <f t="shared" si="49"/>
        <v>30.199999999999992</v>
      </c>
      <c r="AC124" s="418">
        <f t="shared" si="49"/>
        <v>420.80000000000007</v>
      </c>
      <c r="AD124" s="418">
        <f t="shared" si="49"/>
        <v>0</v>
      </c>
      <c r="AE124" s="418">
        <f t="shared" si="49"/>
        <v>259.59999999999997</v>
      </c>
      <c r="AF124" s="418">
        <f t="shared" si="49"/>
        <v>28.599999999999994</v>
      </c>
      <c r="AG124" s="418">
        <f t="shared" si="49"/>
        <v>277.73333333333341</v>
      </c>
      <c r="AH124" s="418">
        <f t="shared" si="49"/>
        <v>106</v>
      </c>
      <c r="AI124" s="418">
        <f t="shared" si="49"/>
        <v>0</v>
      </c>
      <c r="AJ124" s="418">
        <f t="shared" si="49"/>
        <v>171.73333333333335</v>
      </c>
      <c r="AK124" s="418">
        <f t="shared" si="49"/>
        <v>7313.3000000000011</v>
      </c>
      <c r="AL124" s="418"/>
      <c r="AN124" s="418">
        <f>SUM(AN106:AN123)</f>
        <v>5388.9191333333338</v>
      </c>
      <c r="AO124" s="418">
        <f>SUM(AO106:AO123)</f>
        <v>4371.9857999999995</v>
      </c>
      <c r="AP124" s="418">
        <f>'[1]Колпнянская ЦРБ'!$K$90</f>
        <v>9924.6</v>
      </c>
      <c r="AQ124" s="418">
        <f>'[1]Колпнянская ЦРБ'!$K$11</f>
        <v>7702.4</v>
      </c>
      <c r="AR124" s="420" t="e">
        <f>AP124-AP106-AP107-#REF!-AP108-AP109-AP110-AP111-AP112-AP113-AP114-AP115-AP116-AP117-AP118-#REF!-AP119-#REF!-AP120-AP121-AP122-AP123</f>
        <v>#REF!</v>
      </c>
      <c r="AS124" s="420" t="e">
        <f>AQ124-AQ106-AQ107-#REF!-AQ108-AQ109-AQ110-AQ111-AQ112-AQ113-AQ114-AQ115-AQ116-AQ117-AQ118-#REF!-AQ119-#REF!-AQ120-AQ121-AQ122-AQ123</f>
        <v>#REF!</v>
      </c>
    </row>
    <row r="125" spans="1:45" s="417" customFormat="1" ht="19.95" customHeight="1">
      <c r="A125" s="727" t="s">
        <v>123</v>
      </c>
      <c r="B125" s="19" t="s">
        <v>124</v>
      </c>
      <c r="C125" s="70" t="s">
        <v>443</v>
      </c>
      <c r="D125" s="4">
        <v>258</v>
      </c>
      <c r="E125" s="394" t="s">
        <v>15</v>
      </c>
      <c r="F125" s="412">
        <v>1</v>
      </c>
      <c r="G125" s="412"/>
      <c r="H125" s="412"/>
      <c r="I125" s="404">
        <v>0.25</v>
      </c>
      <c r="J125" s="404"/>
      <c r="K125" s="404"/>
      <c r="L125" s="412">
        <v>1</v>
      </c>
      <c r="M125" s="412"/>
      <c r="N125" s="412"/>
      <c r="O125" s="404">
        <v>0.25</v>
      </c>
      <c r="P125" s="407">
        <v>1</v>
      </c>
      <c r="Q125" s="407"/>
      <c r="R125" s="407"/>
      <c r="S125" s="407"/>
      <c r="T125" s="407" t="s">
        <v>429</v>
      </c>
      <c r="U125" s="407"/>
      <c r="V125" s="407"/>
      <c r="W125" s="332">
        <f t="shared" ref="W125:W145" si="50">X125+Y125+Z125+AA125+AF125+AG125</f>
        <v>569.20000000000005</v>
      </c>
      <c r="X125" s="410">
        <v>363.8</v>
      </c>
      <c r="Y125" s="410"/>
      <c r="Z125" s="410">
        <v>109.9</v>
      </c>
      <c r="AA125" s="409">
        <f t="shared" ref="AA125:AA132" si="51">AB125+AC125+AD125+AE125</f>
        <v>88.699999999999989</v>
      </c>
      <c r="AB125" s="405">
        <v>6</v>
      </c>
      <c r="AC125" s="405">
        <v>72.099999999999994</v>
      </c>
      <c r="AD125" s="405"/>
      <c r="AE125" s="405">
        <v>10.6</v>
      </c>
      <c r="AF125" s="405"/>
      <c r="AG125" s="409">
        <f t="shared" ref="AG125:AG132" si="52">AH125+AI125+AJ125</f>
        <v>6.8</v>
      </c>
      <c r="AH125" s="405">
        <v>2.4</v>
      </c>
      <c r="AI125" s="405">
        <v>1.2</v>
      </c>
      <c r="AJ125" s="405">
        <v>3.2</v>
      </c>
      <c r="AK125" s="343">
        <v>727.6</v>
      </c>
      <c r="AL125" s="318"/>
      <c r="AN125" s="417">
        <f t="shared" ref="AN125:AN132" si="53">W125</f>
        <v>569.20000000000005</v>
      </c>
      <c r="AO125" s="417">
        <f t="shared" ref="AO125:AO132" si="54">X125+Y125+Z125</f>
        <v>473.70000000000005</v>
      </c>
      <c r="AP125" s="318">
        <f t="shared" ref="AP125:AP132" si="55">$AP$133*(AN125/$AN$133)</f>
        <v>774.31725936199734</v>
      </c>
      <c r="AQ125" s="318">
        <f t="shared" ref="AQ125:AQ132" si="56">$AQ$133*(AO125/$AO$133)</f>
        <v>672.9706268288927</v>
      </c>
    </row>
    <row r="126" spans="1:45" s="417" customFormat="1" ht="19.95" customHeight="1">
      <c r="A126" s="727"/>
      <c r="B126" s="19" t="s">
        <v>125</v>
      </c>
      <c r="C126" s="36" t="s">
        <v>444</v>
      </c>
      <c r="D126" s="4">
        <v>516</v>
      </c>
      <c r="E126" s="394" t="s">
        <v>15</v>
      </c>
      <c r="F126" s="412">
        <v>1</v>
      </c>
      <c r="G126" s="412"/>
      <c r="H126" s="412"/>
      <c r="I126" s="404">
        <v>0.25</v>
      </c>
      <c r="J126" s="404"/>
      <c r="K126" s="404"/>
      <c r="L126" s="412">
        <v>1</v>
      </c>
      <c r="M126" s="412"/>
      <c r="N126" s="412"/>
      <c r="O126" s="404">
        <v>0.25</v>
      </c>
      <c r="P126" s="407">
        <v>1</v>
      </c>
      <c r="Q126" s="407"/>
      <c r="R126" s="407"/>
      <c r="S126" s="407"/>
      <c r="T126" s="407" t="s">
        <v>429</v>
      </c>
      <c r="U126" s="407"/>
      <c r="V126" s="407"/>
      <c r="W126" s="332">
        <f t="shared" si="50"/>
        <v>539.9</v>
      </c>
      <c r="X126" s="410">
        <v>356.8</v>
      </c>
      <c r="Y126" s="410"/>
      <c r="Z126" s="410">
        <v>107.8</v>
      </c>
      <c r="AA126" s="409">
        <f t="shared" si="51"/>
        <v>57</v>
      </c>
      <c r="AB126" s="405">
        <v>6</v>
      </c>
      <c r="AC126" s="405">
        <v>40.4</v>
      </c>
      <c r="AD126" s="405"/>
      <c r="AE126" s="405">
        <v>10.6</v>
      </c>
      <c r="AF126" s="405"/>
      <c r="AG126" s="409">
        <f t="shared" si="52"/>
        <v>18.3</v>
      </c>
      <c r="AH126" s="405">
        <v>8.5</v>
      </c>
      <c r="AI126" s="405">
        <v>2.1</v>
      </c>
      <c r="AJ126" s="405">
        <v>7.7</v>
      </c>
      <c r="AK126" s="332">
        <v>583.70000000000005</v>
      </c>
      <c r="AL126" s="318"/>
      <c r="AN126" s="417">
        <f t="shared" si="53"/>
        <v>539.9</v>
      </c>
      <c r="AO126" s="417">
        <f t="shared" si="54"/>
        <v>464.6</v>
      </c>
      <c r="AP126" s="318">
        <f t="shared" si="55"/>
        <v>734.45869348127599</v>
      </c>
      <c r="AQ126" s="318">
        <f t="shared" si="56"/>
        <v>660.04254427845376</v>
      </c>
    </row>
    <row r="127" spans="1:45" s="417" customFormat="1" ht="19.95" customHeight="1">
      <c r="A127" s="727"/>
      <c r="B127" s="19" t="s">
        <v>362</v>
      </c>
      <c r="C127" s="70" t="s">
        <v>445</v>
      </c>
      <c r="D127" s="4">
        <v>315</v>
      </c>
      <c r="E127" s="394" t="s">
        <v>15</v>
      </c>
      <c r="F127" s="412">
        <v>1</v>
      </c>
      <c r="G127" s="412"/>
      <c r="H127" s="412"/>
      <c r="I127" s="404">
        <v>0.25</v>
      </c>
      <c r="J127" s="404"/>
      <c r="K127" s="404">
        <v>0.25</v>
      </c>
      <c r="L127" s="412">
        <v>0.5</v>
      </c>
      <c r="M127" s="412"/>
      <c r="N127" s="412"/>
      <c r="O127" s="404">
        <v>0</v>
      </c>
      <c r="P127" s="407"/>
      <c r="Q127" s="407"/>
      <c r="R127" s="407"/>
      <c r="S127" s="407"/>
      <c r="T127" s="407" t="s">
        <v>430</v>
      </c>
      <c r="U127" s="407"/>
      <c r="V127" s="407"/>
      <c r="W127" s="332">
        <f t="shared" si="50"/>
        <v>125.3</v>
      </c>
      <c r="X127" s="410">
        <v>89.1</v>
      </c>
      <c r="Y127" s="410"/>
      <c r="Z127" s="410">
        <v>26.9</v>
      </c>
      <c r="AA127" s="409">
        <f t="shared" si="51"/>
        <v>0</v>
      </c>
      <c r="AB127" s="405">
        <v>0</v>
      </c>
      <c r="AC127" s="405">
        <v>0</v>
      </c>
      <c r="AD127" s="405"/>
      <c r="AE127" s="405">
        <v>0</v>
      </c>
      <c r="AF127" s="405"/>
      <c r="AG127" s="409">
        <f t="shared" si="52"/>
        <v>9.3000000000000007</v>
      </c>
      <c r="AH127" s="405">
        <v>5.7</v>
      </c>
      <c r="AI127" s="405">
        <v>3.6</v>
      </c>
      <c r="AJ127" s="405"/>
      <c r="AK127" s="332">
        <v>125.3</v>
      </c>
      <c r="AL127" s="318"/>
      <c r="AN127" s="417">
        <f t="shared" si="53"/>
        <v>125.3</v>
      </c>
      <c r="AO127" s="417">
        <f t="shared" si="54"/>
        <v>116</v>
      </c>
      <c r="AP127" s="318">
        <f t="shared" si="55"/>
        <v>170.45318446601942</v>
      </c>
      <c r="AQ127" s="318">
        <f t="shared" si="56"/>
        <v>164.797535807793</v>
      </c>
    </row>
    <row r="128" spans="1:45" s="417" customFormat="1" ht="19.95" customHeight="1">
      <c r="A128" s="727"/>
      <c r="B128" s="19" t="s">
        <v>126</v>
      </c>
      <c r="C128" s="36" t="s">
        <v>446</v>
      </c>
      <c r="D128" s="4">
        <v>300</v>
      </c>
      <c r="E128" s="394" t="s">
        <v>15</v>
      </c>
      <c r="F128" s="412">
        <v>1</v>
      </c>
      <c r="G128" s="412"/>
      <c r="H128" s="412"/>
      <c r="I128" s="404">
        <v>0.25</v>
      </c>
      <c r="J128" s="404"/>
      <c r="K128" s="404"/>
      <c r="L128" s="412">
        <v>1</v>
      </c>
      <c r="M128" s="412"/>
      <c r="N128" s="412"/>
      <c r="O128" s="404">
        <v>0.25</v>
      </c>
      <c r="P128" s="407">
        <v>1</v>
      </c>
      <c r="Q128" s="407"/>
      <c r="R128" s="407"/>
      <c r="S128" s="407"/>
      <c r="T128" s="407" t="s">
        <v>429</v>
      </c>
      <c r="U128" s="407"/>
      <c r="V128" s="407"/>
      <c r="W128" s="332">
        <f t="shared" si="50"/>
        <v>504.3</v>
      </c>
      <c r="X128" s="410">
        <v>363.3</v>
      </c>
      <c r="Y128" s="410"/>
      <c r="Z128" s="410">
        <v>109.7</v>
      </c>
      <c r="AA128" s="409">
        <f t="shared" si="51"/>
        <v>26.1</v>
      </c>
      <c r="AB128" s="405">
        <v>6</v>
      </c>
      <c r="AC128" s="405">
        <v>9.5</v>
      </c>
      <c r="AD128" s="405"/>
      <c r="AE128" s="405">
        <v>10.6</v>
      </c>
      <c r="AF128" s="405"/>
      <c r="AG128" s="409">
        <f t="shared" si="52"/>
        <v>5.2</v>
      </c>
      <c r="AH128" s="405">
        <v>3.2</v>
      </c>
      <c r="AI128" s="405">
        <v>1</v>
      </c>
      <c r="AJ128" s="405">
        <v>1</v>
      </c>
      <c r="AK128" s="332">
        <v>663.4</v>
      </c>
      <c r="AL128" s="318"/>
      <c r="AN128" s="417">
        <f t="shared" si="53"/>
        <v>504.3</v>
      </c>
      <c r="AO128" s="417">
        <f t="shared" si="54"/>
        <v>473</v>
      </c>
      <c r="AP128" s="318">
        <f t="shared" si="55"/>
        <v>686.02985575589457</v>
      </c>
      <c r="AQ128" s="318">
        <f t="shared" si="56"/>
        <v>671.97615894039734</v>
      </c>
    </row>
    <row r="129" spans="1:45" s="417" customFormat="1" ht="19.95" customHeight="1">
      <c r="A129" s="727"/>
      <c r="B129" s="19" t="s">
        <v>127</v>
      </c>
      <c r="C129" s="70" t="s">
        <v>447</v>
      </c>
      <c r="D129" s="4">
        <v>237</v>
      </c>
      <c r="E129" s="394" t="s">
        <v>15</v>
      </c>
      <c r="F129" s="412">
        <v>1</v>
      </c>
      <c r="G129" s="412"/>
      <c r="H129" s="412"/>
      <c r="I129" s="404">
        <v>0.25</v>
      </c>
      <c r="J129" s="404"/>
      <c r="K129" s="404">
        <v>0.25</v>
      </c>
      <c r="L129" s="412">
        <v>1</v>
      </c>
      <c r="M129" s="412"/>
      <c r="N129" s="412"/>
      <c r="O129" s="404">
        <v>0.5</v>
      </c>
      <c r="P129" s="407">
        <v>1</v>
      </c>
      <c r="Q129" s="407"/>
      <c r="R129" s="407"/>
      <c r="S129" s="407">
        <v>1</v>
      </c>
      <c r="T129" s="407" t="s">
        <v>429</v>
      </c>
      <c r="U129" s="407"/>
      <c r="V129" s="407"/>
      <c r="W129" s="332">
        <f t="shared" si="50"/>
        <v>623.1</v>
      </c>
      <c r="X129" s="410">
        <v>328.5</v>
      </c>
      <c r="Y129" s="410">
        <v>113.3</v>
      </c>
      <c r="Z129" s="410">
        <v>133.4</v>
      </c>
      <c r="AA129" s="409">
        <f t="shared" si="51"/>
        <v>42.800000000000004</v>
      </c>
      <c r="AB129" s="405">
        <v>6</v>
      </c>
      <c r="AC129" s="405">
        <v>26.2</v>
      </c>
      <c r="AD129" s="405"/>
      <c r="AE129" s="405">
        <v>10.6</v>
      </c>
      <c r="AF129" s="405"/>
      <c r="AG129" s="409">
        <f t="shared" si="52"/>
        <v>5.0999999999999996</v>
      </c>
      <c r="AH129" s="405">
        <v>3</v>
      </c>
      <c r="AI129" s="405">
        <v>1</v>
      </c>
      <c r="AJ129" s="405">
        <v>1.1000000000000001</v>
      </c>
      <c r="AK129" s="332">
        <v>830.4</v>
      </c>
      <c r="AL129" s="318"/>
      <c r="AN129" s="417">
        <f t="shared" si="53"/>
        <v>623.1</v>
      </c>
      <c r="AO129" s="417">
        <f t="shared" si="54"/>
        <v>575.20000000000005</v>
      </c>
      <c r="AP129" s="318">
        <f t="shared" si="55"/>
        <v>847.64069625520108</v>
      </c>
      <c r="AQ129" s="318">
        <f t="shared" si="56"/>
        <v>817.16847066071148</v>
      </c>
    </row>
    <row r="130" spans="1:45" s="417" customFormat="1" ht="19.95" customHeight="1">
      <c r="A130" s="727"/>
      <c r="B130" s="19" t="s">
        <v>128</v>
      </c>
      <c r="C130" s="70" t="s">
        <v>448</v>
      </c>
      <c r="D130" s="4">
        <v>333</v>
      </c>
      <c r="E130" s="394" t="s">
        <v>18</v>
      </c>
      <c r="F130" s="412"/>
      <c r="G130" s="412">
        <v>1</v>
      </c>
      <c r="H130" s="412"/>
      <c r="I130" s="404">
        <v>0.25</v>
      </c>
      <c r="J130" s="404"/>
      <c r="K130" s="404"/>
      <c r="L130" s="412"/>
      <c r="M130" s="412">
        <v>1</v>
      </c>
      <c r="N130" s="412"/>
      <c r="O130" s="404">
        <v>0.25</v>
      </c>
      <c r="P130" s="407"/>
      <c r="Q130" s="407">
        <v>1</v>
      </c>
      <c r="R130" s="407"/>
      <c r="S130" s="407"/>
      <c r="T130" s="407"/>
      <c r="U130" s="407" t="s">
        <v>429</v>
      </c>
      <c r="V130" s="407"/>
      <c r="W130" s="332">
        <f t="shared" si="50"/>
        <v>566.1</v>
      </c>
      <c r="X130" s="410">
        <v>427.7</v>
      </c>
      <c r="Y130" s="410"/>
      <c r="Z130" s="410">
        <v>129.19999999999999</v>
      </c>
      <c r="AA130" s="409">
        <f t="shared" si="51"/>
        <v>0</v>
      </c>
      <c r="AB130" s="405">
        <v>0</v>
      </c>
      <c r="AC130" s="405">
        <v>0</v>
      </c>
      <c r="AD130" s="405"/>
      <c r="AE130" s="405">
        <v>0</v>
      </c>
      <c r="AF130" s="405"/>
      <c r="AG130" s="409">
        <f t="shared" si="52"/>
        <v>9.1999999999999993</v>
      </c>
      <c r="AH130" s="405">
        <v>6.1</v>
      </c>
      <c r="AI130" s="405">
        <v>2</v>
      </c>
      <c r="AJ130" s="405">
        <v>1.1000000000000001</v>
      </c>
      <c r="AK130" s="332">
        <v>641.29999999999995</v>
      </c>
      <c r="AL130" s="318"/>
      <c r="AN130" s="417">
        <f t="shared" si="53"/>
        <v>566.1</v>
      </c>
      <c r="AO130" s="417">
        <f t="shared" si="54"/>
        <v>556.9</v>
      </c>
      <c r="AP130" s="318">
        <f t="shared" si="55"/>
        <v>770.10014147018035</v>
      </c>
      <c r="AQ130" s="318">
        <f t="shared" si="56"/>
        <v>791.17023871862</v>
      </c>
    </row>
    <row r="131" spans="1:45" s="417" customFormat="1" ht="19.95" customHeight="1">
      <c r="A131" s="727"/>
      <c r="B131" s="19" t="s">
        <v>129</v>
      </c>
      <c r="C131" s="70" t="s">
        <v>449</v>
      </c>
      <c r="D131" s="4">
        <v>123</v>
      </c>
      <c r="E131" s="394" t="s">
        <v>15</v>
      </c>
      <c r="F131" s="412">
        <v>1</v>
      </c>
      <c r="G131" s="412"/>
      <c r="H131" s="412"/>
      <c r="I131" s="404">
        <v>0.25</v>
      </c>
      <c r="J131" s="404"/>
      <c r="K131" s="404"/>
      <c r="L131" s="412">
        <v>0.5</v>
      </c>
      <c r="M131" s="412"/>
      <c r="N131" s="412"/>
      <c r="O131" s="404">
        <v>0</v>
      </c>
      <c r="P131" s="407"/>
      <c r="Q131" s="407"/>
      <c r="R131" s="407"/>
      <c r="S131" s="407"/>
      <c r="T131" s="407" t="s">
        <v>430</v>
      </c>
      <c r="U131" s="407"/>
      <c r="V131" s="407"/>
      <c r="W131" s="332">
        <f t="shared" si="50"/>
        <v>117.6</v>
      </c>
      <c r="X131" s="410">
        <v>89.1</v>
      </c>
      <c r="Y131" s="410"/>
      <c r="Z131" s="410">
        <v>26.9</v>
      </c>
      <c r="AA131" s="409">
        <f t="shared" si="51"/>
        <v>0</v>
      </c>
      <c r="AB131" s="405">
        <v>0</v>
      </c>
      <c r="AC131" s="405">
        <v>0</v>
      </c>
      <c r="AD131" s="405"/>
      <c r="AE131" s="405">
        <v>0</v>
      </c>
      <c r="AF131" s="405"/>
      <c r="AG131" s="409">
        <f t="shared" si="52"/>
        <v>1.6</v>
      </c>
      <c r="AH131" s="405">
        <v>1.1000000000000001</v>
      </c>
      <c r="AI131" s="405">
        <v>0.5</v>
      </c>
      <c r="AJ131" s="405"/>
      <c r="AK131" s="332">
        <v>117.6</v>
      </c>
      <c r="AL131" s="318"/>
      <c r="AN131" s="417">
        <f t="shared" si="53"/>
        <v>117.6</v>
      </c>
      <c r="AO131" s="417">
        <f t="shared" si="54"/>
        <v>116</v>
      </c>
      <c r="AP131" s="318">
        <f t="shared" si="55"/>
        <v>159.97840776699027</v>
      </c>
      <c r="AQ131" s="318">
        <f t="shared" si="56"/>
        <v>164.797535807793</v>
      </c>
    </row>
    <row r="132" spans="1:45" s="417" customFormat="1" ht="19.95" customHeight="1">
      <c r="A132" s="727"/>
      <c r="B132" s="19" t="s">
        <v>130</v>
      </c>
      <c r="C132" s="70" t="s">
        <v>450</v>
      </c>
      <c r="D132" s="4">
        <v>368</v>
      </c>
      <c r="E132" s="394" t="s">
        <v>15</v>
      </c>
      <c r="F132" s="412">
        <v>1</v>
      </c>
      <c r="G132" s="412"/>
      <c r="H132" s="412"/>
      <c r="I132" s="404">
        <v>0.25</v>
      </c>
      <c r="J132" s="404"/>
      <c r="K132" s="404"/>
      <c r="L132" s="412">
        <v>1</v>
      </c>
      <c r="M132" s="412"/>
      <c r="N132" s="412"/>
      <c r="O132" s="404">
        <v>0.25</v>
      </c>
      <c r="P132" s="407">
        <v>1</v>
      </c>
      <c r="Q132" s="407"/>
      <c r="R132" s="407"/>
      <c r="S132" s="407"/>
      <c r="T132" s="407" t="s">
        <v>429</v>
      </c>
      <c r="U132" s="407"/>
      <c r="V132" s="407"/>
      <c r="W132" s="332">
        <f t="shared" si="50"/>
        <v>559.5</v>
      </c>
      <c r="X132" s="410">
        <v>361.8</v>
      </c>
      <c r="Y132" s="410"/>
      <c r="Z132" s="410">
        <v>109.3</v>
      </c>
      <c r="AA132" s="409">
        <f t="shared" si="51"/>
        <v>78.199999999999989</v>
      </c>
      <c r="AB132" s="405">
        <v>6</v>
      </c>
      <c r="AC132" s="405">
        <v>61.6</v>
      </c>
      <c r="AD132" s="405"/>
      <c r="AE132" s="405">
        <v>10.6</v>
      </c>
      <c r="AF132" s="405"/>
      <c r="AG132" s="409">
        <f t="shared" si="52"/>
        <v>10.199999999999999</v>
      </c>
      <c r="AH132" s="405">
        <v>6.2</v>
      </c>
      <c r="AI132" s="405">
        <v>3</v>
      </c>
      <c r="AJ132" s="405">
        <v>1</v>
      </c>
      <c r="AK132" s="332">
        <v>604.4</v>
      </c>
      <c r="AL132" s="318"/>
      <c r="AN132" s="417">
        <f t="shared" si="53"/>
        <v>559.5</v>
      </c>
      <c r="AO132" s="417">
        <f t="shared" si="54"/>
        <v>471.1</v>
      </c>
      <c r="AP132" s="318">
        <f t="shared" si="55"/>
        <v>761.12176144244108</v>
      </c>
      <c r="AQ132" s="318">
        <f t="shared" si="56"/>
        <v>669.27688895733866</v>
      </c>
    </row>
    <row r="133" spans="1:45" s="420" customFormat="1" ht="19.95" customHeight="1">
      <c r="A133" s="3">
        <v>8</v>
      </c>
      <c r="B133" s="12" t="s">
        <v>10</v>
      </c>
      <c r="C133" s="12"/>
      <c r="D133" s="3">
        <f>SUM(D125:D132)</f>
        <v>2450</v>
      </c>
      <c r="E133" s="12"/>
      <c r="F133" s="418">
        <f>SUM(F125:F132)</f>
        <v>7</v>
      </c>
      <c r="G133" s="418">
        <f t="shared" ref="G133:AK133" si="57">SUM(G125:G132)</f>
        <v>1</v>
      </c>
      <c r="H133" s="418">
        <f t="shared" si="57"/>
        <v>0</v>
      </c>
      <c r="I133" s="418">
        <f t="shared" si="57"/>
        <v>2</v>
      </c>
      <c r="J133" s="418">
        <f t="shared" si="57"/>
        <v>0</v>
      </c>
      <c r="K133" s="418">
        <f t="shared" si="57"/>
        <v>0.5</v>
      </c>
      <c r="L133" s="418">
        <f t="shared" si="57"/>
        <v>6</v>
      </c>
      <c r="M133" s="418">
        <f t="shared" si="57"/>
        <v>1</v>
      </c>
      <c r="N133" s="418">
        <f t="shared" si="57"/>
        <v>0</v>
      </c>
      <c r="O133" s="418">
        <f t="shared" si="57"/>
        <v>1.75</v>
      </c>
      <c r="P133" s="419">
        <f t="shared" si="57"/>
        <v>5</v>
      </c>
      <c r="Q133" s="419">
        <f t="shared" si="57"/>
        <v>1</v>
      </c>
      <c r="R133" s="419">
        <f t="shared" si="57"/>
        <v>0</v>
      </c>
      <c r="S133" s="419">
        <f t="shared" si="57"/>
        <v>1</v>
      </c>
      <c r="T133" s="419">
        <f t="shared" si="57"/>
        <v>0</v>
      </c>
      <c r="U133" s="419">
        <f t="shared" si="57"/>
        <v>0</v>
      </c>
      <c r="V133" s="419">
        <f t="shared" si="57"/>
        <v>0</v>
      </c>
      <c r="W133" s="418">
        <f t="shared" si="57"/>
        <v>3604.9999999999995</v>
      </c>
      <c r="X133" s="418">
        <f t="shared" si="57"/>
        <v>2380.1</v>
      </c>
      <c r="Y133" s="418">
        <f t="shared" si="57"/>
        <v>113.3</v>
      </c>
      <c r="Z133" s="418">
        <f t="shared" si="57"/>
        <v>753.1</v>
      </c>
      <c r="AA133" s="418">
        <f t="shared" si="57"/>
        <v>292.79999999999995</v>
      </c>
      <c r="AB133" s="418">
        <f t="shared" si="57"/>
        <v>30</v>
      </c>
      <c r="AC133" s="418">
        <f t="shared" si="57"/>
        <v>209.79999999999998</v>
      </c>
      <c r="AD133" s="418">
        <f t="shared" si="57"/>
        <v>0</v>
      </c>
      <c r="AE133" s="418">
        <f t="shared" si="57"/>
        <v>53</v>
      </c>
      <c r="AF133" s="418">
        <f t="shared" si="57"/>
        <v>0</v>
      </c>
      <c r="AG133" s="418">
        <f t="shared" si="57"/>
        <v>65.7</v>
      </c>
      <c r="AH133" s="418">
        <f t="shared" si="57"/>
        <v>36.200000000000003</v>
      </c>
      <c r="AI133" s="418">
        <f t="shared" si="57"/>
        <v>14.4</v>
      </c>
      <c r="AJ133" s="418">
        <f t="shared" si="57"/>
        <v>15.1</v>
      </c>
      <c r="AK133" s="418">
        <f t="shared" si="57"/>
        <v>4293.7</v>
      </c>
      <c r="AL133" s="418"/>
      <c r="AN133" s="418">
        <f>SUM(AN125:AN132)</f>
        <v>3604.9999999999995</v>
      </c>
      <c r="AO133" s="418">
        <f>SUM(AO125:AO132)</f>
        <v>3246.5</v>
      </c>
      <c r="AP133" s="418">
        <f>'[1]Корсаковская ЦРБ'!$K$90</f>
        <v>4904.0999999999995</v>
      </c>
      <c r="AQ133" s="418">
        <f>'[1]Корсаковская ЦРБ'!$K$11</f>
        <v>4612.2</v>
      </c>
      <c r="AR133" s="420">
        <f>AP133-AP125-AP126-AP127-AP128-AP129-AP130-AP131-AP132</f>
        <v>0</v>
      </c>
      <c r="AS133" s="420">
        <f>AQ133-AQ125-AQ126-AQ127-AQ128-AQ129-AQ130-AQ131-AQ132</f>
        <v>0</v>
      </c>
    </row>
    <row r="134" spans="1:45" s="417" customFormat="1" ht="19.95" customHeight="1">
      <c r="A134" s="733" t="s">
        <v>131</v>
      </c>
      <c r="B134" s="20" t="s">
        <v>132</v>
      </c>
      <c r="C134" s="443" t="s">
        <v>513</v>
      </c>
      <c r="D134" s="444">
        <v>250</v>
      </c>
      <c r="E134" s="313" t="s">
        <v>15</v>
      </c>
      <c r="F134" s="347">
        <v>1</v>
      </c>
      <c r="G134" s="347"/>
      <c r="H134" s="445"/>
      <c r="I134" s="445">
        <v>0.25</v>
      </c>
      <c r="J134" s="347"/>
      <c r="K134" s="347"/>
      <c r="L134" s="347">
        <v>1</v>
      </c>
      <c r="M134" s="347"/>
      <c r="N134" s="445"/>
      <c r="O134" s="445">
        <v>0.25</v>
      </c>
      <c r="P134" s="393">
        <v>1</v>
      </c>
      <c r="Q134" s="393"/>
      <c r="R134" s="393"/>
      <c r="S134" s="393"/>
      <c r="T134" s="346" t="s">
        <v>430</v>
      </c>
      <c r="U134" s="346"/>
      <c r="V134" s="346"/>
      <c r="W134" s="332">
        <f t="shared" si="50"/>
        <v>45.500000000000007</v>
      </c>
      <c r="X134" s="410"/>
      <c r="Y134" s="410"/>
      <c r="Z134" s="410"/>
      <c r="AA134" s="409">
        <v>42.900000000000006</v>
      </c>
      <c r="AB134" s="405"/>
      <c r="AC134" s="405">
        <v>33.200000000000003</v>
      </c>
      <c r="AD134" s="405"/>
      <c r="AE134" s="405">
        <v>9.6999999999999993</v>
      </c>
      <c r="AF134" s="405"/>
      <c r="AG134" s="409">
        <v>2.5999999999999996</v>
      </c>
      <c r="AH134" s="366">
        <v>0.3</v>
      </c>
      <c r="AI134" s="366"/>
      <c r="AJ134" s="405">
        <v>2.2999999999999998</v>
      </c>
      <c r="AK134" s="411">
        <v>47.3</v>
      </c>
      <c r="AL134" s="318"/>
      <c r="AN134" s="417">
        <f t="shared" ref="AN134:AN145" si="58">W134</f>
        <v>45.500000000000007</v>
      </c>
      <c r="AO134" s="417">
        <f t="shared" ref="AO134:AO145" si="59">X134+Y134+Z134</f>
        <v>0</v>
      </c>
      <c r="AP134" s="318">
        <f t="shared" ref="AP134:AP145" si="60">$AP$146*(AN134/$AN$146)</f>
        <v>43.302144615513008</v>
      </c>
      <c r="AQ134" s="318">
        <f t="shared" ref="AQ134:AQ145" si="61">$AQ$146*(AO134/$AO$146)</f>
        <v>0</v>
      </c>
    </row>
    <row r="135" spans="1:45" s="417" customFormat="1" ht="19.95" customHeight="1">
      <c r="A135" s="733"/>
      <c r="B135" s="313" t="s">
        <v>133</v>
      </c>
      <c r="C135" s="443" t="s">
        <v>514</v>
      </c>
      <c r="D135" s="446">
        <v>242</v>
      </c>
      <c r="E135" s="313" t="s">
        <v>21</v>
      </c>
      <c r="F135" s="347"/>
      <c r="G135" s="346">
        <v>1</v>
      </c>
      <c r="H135" s="445"/>
      <c r="I135" s="445">
        <v>0.25</v>
      </c>
      <c r="J135" s="346"/>
      <c r="K135" s="346"/>
      <c r="L135" s="347"/>
      <c r="M135" s="346">
        <v>1</v>
      </c>
      <c r="N135" s="445"/>
      <c r="O135" s="445">
        <v>0.25</v>
      </c>
      <c r="P135" s="393"/>
      <c r="Q135" s="393">
        <v>1</v>
      </c>
      <c r="R135" s="393"/>
      <c r="S135" s="393"/>
      <c r="T135" s="346"/>
      <c r="U135" s="346" t="s">
        <v>429</v>
      </c>
      <c r="V135" s="346"/>
      <c r="W135" s="332">
        <f t="shared" si="50"/>
        <v>589.09999999999991</v>
      </c>
      <c r="X135" s="410">
        <v>418.7</v>
      </c>
      <c r="Y135" s="410"/>
      <c r="Z135" s="410">
        <v>92</v>
      </c>
      <c r="AA135" s="409">
        <v>64.599999999999994</v>
      </c>
      <c r="AB135" s="405"/>
      <c r="AC135" s="405">
        <v>61.3</v>
      </c>
      <c r="AD135" s="405"/>
      <c r="AE135" s="405">
        <v>3.3</v>
      </c>
      <c r="AF135" s="405"/>
      <c r="AG135" s="409">
        <v>13.8</v>
      </c>
      <c r="AH135" s="366">
        <v>10.4</v>
      </c>
      <c r="AI135" s="366"/>
      <c r="AJ135" s="405">
        <v>3.4</v>
      </c>
      <c r="AK135" s="409">
        <v>612.70000000000005</v>
      </c>
      <c r="AL135" s="318"/>
      <c r="AN135" s="417">
        <f t="shared" si="58"/>
        <v>589.09999999999991</v>
      </c>
      <c r="AO135" s="417">
        <f t="shared" si="59"/>
        <v>510.7</v>
      </c>
      <c r="AP135" s="318">
        <f t="shared" si="60"/>
        <v>560.64381083513626</v>
      </c>
      <c r="AQ135" s="318">
        <f t="shared" si="61"/>
        <v>471.58674173260295</v>
      </c>
    </row>
    <row r="136" spans="1:45" s="417" customFormat="1" ht="19.95" customHeight="1">
      <c r="A136" s="733"/>
      <c r="B136" s="313" t="s">
        <v>134</v>
      </c>
      <c r="C136" s="443" t="s">
        <v>515</v>
      </c>
      <c r="D136" s="446">
        <v>255</v>
      </c>
      <c r="E136" s="313" t="s">
        <v>21</v>
      </c>
      <c r="F136" s="347"/>
      <c r="G136" s="346">
        <v>1</v>
      </c>
      <c r="H136" s="445"/>
      <c r="I136" s="445">
        <v>0.25</v>
      </c>
      <c r="J136" s="346"/>
      <c r="K136" s="346"/>
      <c r="L136" s="347"/>
      <c r="M136" s="346">
        <v>1</v>
      </c>
      <c r="N136" s="445"/>
      <c r="O136" s="445">
        <v>0.25</v>
      </c>
      <c r="P136" s="393"/>
      <c r="Q136" s="393">
        <v>1</v>
      </c>
      <c r="R136" s="393"/>
      <c r="S136" s="393"/>
      <c r="T136" s="346"/>
      <c r="U136" s="346" t="s">
        <v>429</v>
      </c>
      <c r="V136" s="346"/>
      <c r="W136" s="332">
        <f t="shared" si="50"/>
        <v>497.6</v>
      </c>
      <c r="X136" s="410">
        <v>365</v>
      </c>
      <c r="Y136" s="410"/>
      <c r="Z136" s="410">
        <v>73.3</v>
      </c>
      <c r="AA136" s="409">
        <v>45.6</v>
      </c>
      <c r="AB136" s="405"/>
      <c r="AC136" s="405">
        <v>36</v>
      </c>
      <c r="AD136" s="405"/>
      <c r="AE136" s="405">
        <v>9.6</v>
      </c>
      <c r="AF136" s="405"/>
      <c r="AG136" s="409">
        <v>13.7</v>
      </c>
      <c r="AH136" s="366">
        <v>10.199999999999999</v>
      </c>
      <c r="AI136" s="366"/>
      <c r="AJ136" s="405">
        <v>3.5</v>
      </c>
      <c r="AK136" s="409">
        <v>517.5</v>
      </c>
      <c r="AL136" s="318"/>
      <c r="AN136" s="417">
        <f t="shared" si="58"/>
        <v>497.6</v>
      </c>
      <c r="AO136" s="417">
        <f t="shared" si="59"/>
        <v>438.3</v>
      </c>
      <c r="AP136" s="318">
        <f t="shared" si="60"/>
        <v>473.56367386108286</v>
      </c>
      <c r="AQ136" s="318">
        <f t="shared" si="61"/>
        <v>404.73167985392581</v>
      </c>
    </row>
    <row r="137" spans="1:45" s="417" customFormat="1" ht="19.95" customHeight="1">
      <c r="A137" s="733"/>
      <c r="B137" s="20" t="s">
        <v>135</v>
      </c>
      <c r="C137" s="443" t="s">
        <v>516</v>
      </c>
      <c r="D137" s="447">
        <v>387</v>
      </c>
      <c r="E137" s="313" t="s">
        <v>18</v>
      </c>
      <c r="F137" s="347"/>
      <c r="G137" s="346">
        <v>1</v>
      </c>
      <c r="H137" s="445"/>
      <c r="I137" s="445">
        <v>0.25</v>
      </c>
      <c r="J137" s="346"/>
      <c r="K137" s="346"/>
      <c r="L137" s="347"/>
      <c r="M137" s="346">
        <v>1</v>
      </c>
      <c r="N137" s="445"/>
      <c r="O137" s="445">
        <v>0.25</v>
      </c>
      <c r="P137" s="393"/>
      <c r="Q137" s="393">
        <v>1</v>
      </c>
      <c r="R137" s="393"/>
      <c r="S137" s="393"/>
      <c r="T137" s="346"/>
      <c r="U137" s="346" t="s">
        <v>429</v>
      </c>
      <c r="V137" s="346"/>
      <c r="W137" s="332">
        <f t="shared" si="50"/>
        <v>442.1</v>
      </c>
      <c r="X137" s="410">
        <v>272</v>
      </c>
      <c r="Y137" s="410"/>
      <c r="Z137" s="410">
        <v>106.3</v>
      </c>
      <c r="AA137" s="409">
        <v>52.7</v>
      </c>
      <c r="AB137" s="405"/>
      <c r="AC137" s="405">
        <v>43.1</v>
      </c>
      <c r="AD137" s="405"/>
      <c r="AE137" s="405">
        <v>9.6</v>
      </c>
      <c r="AF137" s="405"/>
      <c r="AG137" s="409">
        <v>11.1</v>
      </c>
      <c r="AH137" s="366">
        <v>7.7</v>
      </c>
      <c r="AI137" s="366"/>
      <c r="AJ137" s="405">
        <v>3.4</v>
      </c>
      <c r="AK137" s="409">
        <v>460</v>
      </c>
      <c r="AL137" s="318"/>
      <c r="AN137" s="417">
        <f t="shared" si="58"/>
        <v>442.1</v>
      </c>
      <c r="AO137" s="417">
        <f t="shared" si="59"/>
        <v>378.3</v>
      </c>
      <c r="AP137" s="318">
        <f t="shared" si="60"/>
        <v>420.74457438501753</v>
      </c>
      <c r="AQ137" s="318">
        <f t="shared" si="61"/>
        <v>349.32693244065734</v>
      </c>
    </row>
    <row r="138" spans="1:45" s="417" customFormat="1" ht="19.95" customHeight="1">
      <c r="A138" s="733"/>
      <c r="B138" s="20" t="s">
        <v>136</v>
      </c>
      <c r="C138" s="443" t="s">
        <v>517</v>
      </c>
      <c r="D138" s="446">
        <v>112</v>
      </c>
      <c r="E138" s="313" t="s">
        <v>21</v>
      </c>
      <c r="F138" s="347"/>
      <c r="G138" s="346">
        <v>1</v>
      </c>
      <c r="H138" s="445"/>
      <c r="I138" s="445">
        <v>0.25</v>
      </c>
      <c r="J138" s="346"/>
      <c r="K138" s="346"/>
      <c r="L138" s="347"/>
      <c r="M138" s="346">
        <v>1</v>
      </c>
      <c r="N138" s="445"/>
      <c r="O138" s="445">
        <v>0.25</v>
      </c>
      <c r="P138" s="393"/>
      <c r="Q138" s="393">
        <v>1</v>
      </c>
      <c r="R138" s="393"/>
      <c r="S138" s="393"/>
      <c r="T138" s="346"/>
      <c r="U138" s="346" t="s">
        <v>429</v>
      </c>
      <c r="V138" s="346"/>
      <c r="W138" s="332">
        <f t="shared" si="50"/>
        <v>596.59999999999991</v>
      </c>
      <c r="X138" s="410">
        <v>413.3</v>
      </c>
      <c r="Y138" s="410"/>
      <c r="Z138" s="410">
        <v>126</v>
      </c>
      <c r="AA138" s="409">
        <v>45.5</v>
      </c>
      <c r="AB138" s="405"/>
      <c r="AC138" s="405">
        <v>42.2</v>
      </c>
      <c r="AD138" s="405"/>
      <c r="AE138" s="405">
        <v>3.3</v>
      </c>
      <c r="AF138" s="405"/>
      <c r="AG138" s="409">
        <v>11.8</v>
      </c>
      <c r="AH138" s="366">
        <v>8.1</v>
      </c>
      <c r="AI138" s="366"/>
      <c r="AJ138" s="405">
        <v>3.7</v>
      </c>
      <c r="AK138" s="409">
        <v>620</v>
      </c>
      <c r="AL138" s="318"/>
      <c r="AN138" s="417">
        <f t="shared" si="58"/>
        <v>596.59999999999991</v>
      </c>
      <c r="AO138" s="417">
        <f t="shared" si="59"/>
        <v>539.29999999999995</v>
      </c>
      <c r="AP138" s="318">
        <f t="shared" si="60"/>
        <v>567.78152698055055</v>
      </c>
      <c r="AQ138" s="318">
        <f t="shared" si="61"/>
        <v>497.99633799959418</v>
      </c>
    </row>
    <row r="139" spans="1:45" s="417" customFormat="1" ht="19.95" customHeight="1">
      <c r="A139" s="733"/>
      <c r="B139" s="20" t="s">
        <v>137</v>
      </c>
      <c r="C139" s="443" t="s">
        <v>518</v>
      </c>
      <c r="D139" s="447">
        <v>361</v>
      </c>
      <c r="E139" s="313" t="s">
        <v>15</v>
      </c>
      <c r="F139" s="347">
        <v>1</v>
      </c>
      <c r="G139" s="346"/>
      <c r="H139" s="445"/>
      <c r="I139" s="445">
        <v>0.25</v>
      </c>
      <c r="J139" s="346"/>
      <c r="K139" s="346"/>
      <c r="L139" s="347">
        <v>1</v>
      </c>
      <c r="M139" s="346"/>
      <c r="N139" s="445"/>
      <c r="O139" s="445">
        <v>0.25</v>
      </c>
      <c r="P139" s="347">
        <v>1</v>
      </c>
      <c r="Q139" s="393"/>
      <c r="R139" s="393"/>
      <c r="S139" s="393"/>
      <c r="T139" s="346" t="s">
        <v>429</v>
      </c>
      <c r="U139" s="346"/>
      <c r="V139" s="346"/>
      <c r="W139" s="332">
        <f t="shared" si="50"/>
        <v>741.5</v>
      </c>
      <c r="X139" s="410">
        <v>460.7</v>
      </c>
      <c r="Y139" s="410"/>
      <c r="Z139" s="410">
        <v>143</v>
      </c>
      <c r="AA139" s="409">
        <v>127.89999999999999</v>
      </c>
      <c r="AB139" s="405"/>
      <c r="AC139" s="405">
        <v>124.6</v>
      </c>
      <c r="AD139" s="405"/>
      <c r="AE139" s="405">
        <v>3.3</v>
      </c>
      <c r="AF139" s="405"/>
      <c r="AG139" s="409">
        <v>9.9</v>
      </c>
      <c r="AH139" s="366">
        <v>6.5</v>
      </c>
      <c r="AI139" s="366"/>
      <c r="AJ139" s="405">
        <v>3.4</v>
      </c>
      <c r="AK139" s="409">
        <v>771.2</v>
      </c>
      <c r="AL139" s="318"/>
      <c r="AN139" s="417">
        <f t="shared" si="58"/>
        <v>741.5</v>
      </c>
      <c r="AO139" s="417">
        <f t="shared" si="59"/>
        <v>603.70000000000005</v>
      </c>
      <c r="AP139" s="318">
        <f t="shared" si="60"/>
        <v>705.68220290995362</v>
      </c>
      <c r="AQ139" s="318">
        <f t="shared" si="61"/>
        <v>557.464100223169</v>
      </c>
    </row>
    <row r="140" spans="1:45" s="417" customFormat="1" ht="19.95" customHeight="1">
      <c r="A140" s="733"/>
      <c r="B140" s="20" t="s">
        <v>129</v>
      </c>
      <c r="C140" s="443" t="s">
        <v>519</v>
      </c>
      <c r="D140" s="447">
        <v>134</v>
      </c>
      <c r="E140" s="313" t="s">
        <v>15</v>
      </c>
      <c r="F140" s="347">
        <v>1</v>
      </c>
      <c r="G140" s="346"/>
      <c r="H140" s="445"/>
      <c r="I140" s="445">
        <v>0.25</v>
      </c>
      <c r="J140" s="346"/>
      <c r="K140" s="346"/>
      <c r="L140" s="347">
        <v>1</v>
      </c>
      <c r="M140" s="346"/>
      <c r="N140" s="445"/>
      <c r="O140" s="445">
        <v>0.25</v>
      </c>
      <c r="P140" s="347">
        <v>1</v>
      </c>
      <c r="Q140" s="393"/>
      <c r="R140" s="393"/>
      <c r="S140" s="393"/>
      <c r="T140" s="346" t="s">
        <v>429</v>
      </c>
      <c r="U140" s="346"/>
      <c r="V140" s="346"/>
      <c r="W140" s="332">
        <f t="shared" si="50"/>
        <v>578.72</v>
      </c>
      <c r="X140" s="410">
        <v>420.1</v>
      </c>
      <c r="Y140" s="410"/>
      <c r="Z140" s="410">
        <v>131</v>
      </c>
      <c r="AA140" s="409">
        <v>22.42</v>
      </c>
      <c r="AB140" s="405"/>
      <c r="AC140" s="405">
        <v>19.12</v>
      </c>
      <c r="AD140" s="405"/>
      <c r="AE140" s="405">
        <v>3.3</v>
      </c>
      <c r="AF140" s="405"/>
      <c r="AG140" s="409">
        <v>5.2</v>
      </c>
      <c r="AH140" s="366">
        <v>1.7</v>
      </c>
      <c r="AI140" s="366"/>
      <c r="AJ140" s="405">
        <v>3.5</v>
      </c>
      <c r="AK140" s="409">
        <v>601.79999999999995</v>
      </c>
      <c r="AL140" s="318"/>
      <c r="AN140" s="417">
        <f t="shared" si="58"/>
        <v>578.72</v>
      </c>
      <c r="AO140" s="417">
        <f t="shared" si="59"/>
        <v>551.1</v>
      </c>
      <c r="AP140" s="318">
        <f t="shared" si="60"/>
        <v>550.76521168988313</v>
      </c>
      <c r="AQ140" s="318">
        <f t="shared" si="61"/>
        <v>508.89260499087038</v>
      </c>
    </row>
    <row r="141" spans="1:45" s="417" customFormat="1" ht="19.95" customHeight="1">
      <c r="A141" s="733"/>
      <c r="B141" s="20" t="s">
        <v>138</v>
      </c>
      <c r="C141" s="443" t="s">
        <v>520</v>
      </c>
      <c r="D141" s="447">
        <v>111</v>
      </c>
      <c r="E141" s="313" t="s">
        <v>15</v>
      </c>
      <c r="F141" s="347">
        <v>1</v>
      </c>
      <c r="G141" s="346"/>
      <c r="H141" s="445"/>
      <c r="I141" s="445">
        <v>0.25</v>
      </c>
      <c r="J141" s="346"/>
      <c r="K141" s="346"/>
      <c r="L141" s="347">
        <v>1</v>
      </c>
      <c r="M141" s="346"/>
      <c r="N141" s="445"/>
      <c r="O141" s="445">
        <v>0.25</v>
      </c>
      <c r="P141" s="347">
        <v>1</v>
      </c>
      <c r="Q141" s="393"/>
      <c r="R141" s="393"/>
      <c r="S141" s="393">
        <v>1</v>
      </c>
      <c r="T141" s="346" t="s">
        <v>429</v>
      </c>
      <c r="U141" s="346"/>
      <c r="V141" s="346"/>
      <c r="W141" s="332">
        <f t="shared" si="50"/>
        <v>559.70000000000005</v>
      </c>
      <c r="X141" s="410">
        <v>386.8</v>
      </c>
      <c r="Y141" s="410">
        <v>44.4</v>
      </c>
      <c r="Z141" s="410">
        <v>84.4</v>
      </c>
      <c r="AA141" s="409">
        <v>39.099999999999994</v>
      </c>
      <c r="AB141" s="405"/>
      <c r="AC141" s="405">
        <v>29.4</v>
      </c>
      <c r="AD141" s="405"/>
      <c r="AE141" s="405">
        <v>9.6999999999999993</v>
      </c>
      <c r="AF141" s="405"/>
      <c r="AG141" s="409">
        <v>5</v>
      </c>
      <c r="AH141" s="366">
        <v>1.6</v>
      </c>
      <c r="AI141" s="366"/>
      <c r="AJ141" s="405">
        <v>3.4</v>
      </c>
      <c r="AK141" s="409">
        <v>582</v>
      </c>
      <c r="AL141" s="318"/>
      <c r="AN141" s="417">
        <f t="shared" si="58"/>
        <v>559.70000000000005</v>
      </c>
      <c r="AO141" s="417">
        <f t="shared" si="59"/>
        <v>515.6</v>
      </c>
      <c r="AP141" s="318">
        <f t="shared" si="60"/>
        <v>532.66396354511267</v>
      </c>
      <c r="AQ141" s="318">
        <f t="shared" si="61"/>
        <v>476.11146277135322</v>
      </c>
    </row>
    <row r="142" spans="1:45" s="417" customFormat="1" ht="19.95" customHeight="1">
      <c r="A142" s="733"/>
      <c r="B142" s="20" t="s">
        <v>139</v>
      </c>
      <c r="C142" s="443" t="s">
        <v>521</v>
      </c>
      <c r="D142" s="447">
        <v>201</v>
      </c>
      <c r="E142" s="313" t="s">
        <v>15</v>
      </c>
      <c r="F142" s="347">
        <v>1</v>
      </c>
      <c r="G142" s="346"/>
      <c r="H142" s="445"/>
      <c r="I142" s="445">
        <v>0.25</v>
      </c>
      <c r="J142" s="346"/>
      <c r="K142" s="346"/>
      <c r="L142" s="347">
        <v>1</v>
      </c>
      <c r="M142" s="346"/>
      <c r="N142" s="445"/>
      <c r="O142" s="445">
        <v>0.25</v>
      </c>
      <c r="P142" s="347">
        <v>1</v>
      </c>
      <c r="Q142" s="393"/>
      <c r="R142" s="393"/>
      <c r="S142" s="393">
        <v>1</v>
      </c>
      <c r="T142" s="346" t="s">
        <v>429</v>
      </c>
      <c r="U142" s="346"/>
      <c r="V142" s="346"/>
      <c r="W142" s="332">
        <f t="shared" si="50"/>
        <v>669.22</v>
      </c>
      <c r="X142" s="410">
        <v>409.3</v>
      </c>
      <c r="Y142" s="410">
        <v>44.4</v>
      </c>
      <c r="Z142" s="410">
        <v>127</v>
      </c>
      <c r="AA142" s="409">
        <v>78.319999999999993</v>
      </c>
      <c r="AB142" s="405"/>
      <c r="AC142" s="405">
        <v>75.02</v>
      </c>
      <c r="AD142" s="405"/>
      <c r="AE142" s="405">
        <v>3.3</v>
      </c>
      <c r="AF142" s="405"/>
      <c r="AG142" s="409">
        <v>10.199999999999999</v>
      </c>
      <c r="AH142" s="366">
        <v>7.7</v>
      </c>
      <c r="AI142" s="366"/>
      <c r="AJ142" s="405">
        <v>2.5</v>
      </c>
      <c r="AK142" s="409">
        <v>695.7</v>
      </c>
      <c r="AL142" s="318"/>
      <c r="AN142" s="417">
        <f t="shared" si="58"/>
        <v>669.22</v>
      </c>
      <c r="AO142" s="417">
        <f t="shared" si="59"/>
        <v>580.70000000000005</v>
      </c>
      <c r="AP142" s="318">
        <f t="shared" si="60"/>
        <v>636.89365317788156</v>
      </c>
      <c r="AQ142" s="318">
        <f t="shared" si="61"/>
        <v>536.22561371474944</v>
      </c>
    </row>
    <row r="143" spans="1:45" s="417" customFormat="1" ht="19.95" customHeight="1">
      <c r="A143" s="733"/>
      <c r="B143" s="20" t="s">
        <v>140</v>
      </c>
      <c r="C143" s="443" t="s">
        <v>522</v>
      </c>
      <c r="D143" s="447">
        <v>511</v>
      </c>
      <c r="E143" s="313" t="s">
        <v>15</v>
      </c>
      <c r="F143" s="347">
        <v>1</v>
      </c>
      <c r="G143" s="346"/>
      <c r="H143" s="445"/>
      <c r="I143" s="445">
        <v>0.25</v>
      </c>
      <c r="J143" s="346"/>
      <c r="K143" s="346"/>
      <c r="L143" s="347">
        <v>1</v>
      </c>
      <c r="M143" s="346"/>
      <c r="N143" s="445"/>
      <c r="O143" s="445">
        <v>0.25</v>
      </c>
      <c r="P143" s="347">
        <v>1</v>
      </c>
      <c r="Q143" s="393"/>
      <c r="R143" s="393"/>
      <c r="S143" s="393"/>
      <c r="T143" s="346" t="s">
        <v>429</v>
      </c>
      <c r="U143" s="346"/>
      <c r="V143" s="346"/>
      <c r="W143" s="332">
        <f t="shared" si="50"/>
        <v>668.3</v>
      </c>
      <c r="X143" s="410">
        <v>460.3</v>
      </c>
      <c r="Y143" s="410"/>
      <c r="Z143" s="410">
        <v>143</v>
      </c>
      <c r="AA143" s="409">
        <v>54.4</v>
      </c>
      <c r="AB143" s="405"/>
      <c r="AC143" s="405">
        <v>34.9</v>
      </c>
      <c r="AD143" s="405"/>
      <c r="AE143" s="405">
        <v>19.5</v>
      </c>
      <c r="AF143" s="405"/>
      <c r="AG143" s="409">
        <v>10.6</v>
      </c>
      <c r="AH143" s="366">
        <v>7.3</v>
      </c>
      <c r="AI143" s="366"/>
      <c r="AJ143" s="405">
        <v>3.3</v>
      </c>
      <c r="AK143" s="409">
        <v>695</v>
      </c>
      <c r="AL143" s="318"/>
      <c r="AN143" s="417">
        <f t="shared" si="58"/>
        <v>668.3</v>
      </c>
      <c r="AO143" s="417">
        <f t="shared" si="59"/>
        <v>603.29999999999995</v>
      </c>
      <c r="AP143" s="318">
        <f t="shared" si="60"/>
        <v>636.0180933307106</v>
      </c>
      <c r="AQ143" s="318">
        <f t="shared" si="61"/>
        <v>557.0947352404138</v>
      </c>
    </row>
    <row r="144" spans="1:45" s="417" customFormat="1" ht="19.95" customHeight="1">
      <c r="A144" s="733"/>
      <c r="B144" s="20" t="s">
        <v>141</v>
      </c>
      <c r="C144" s="443" t="s">
        <v>523</v>
      </c>
      <c r="D144" s="446">
        <v>130</v>
      </c>
      <c r="E144" s="313" t="s">
        <v>21</v>
      </c>
      <c r="F144" s="347"/>
      <c r="G144" s="346">
        <v>1</v>
      </c>
      <c r="H144" s="445"/>
      <c r="I144" s="445">
        <v>0.25</v>
      </c>
      <c r="J144" s="346"/>
      <c r="K144" s="346"/>
      <c r="L144" s="347"/>
      <c r="M144" s="346">
        <v>1</v>
      </c>
      <c r="N144" s="445"/>
      <c r="O144" s="445">
        <v>0.25</v>
      </c>
      <c r="P144" s="393"/>
      <c r="Q144" s="346">
        <v>1</v>
      </c>
      <c r="R144" s="393"/>
      <c r="S144" s="393"/>
      <c r="T144" s="346"/>
      <c r="U144" s="346" t="s">
        <v>429</v>
      </c>
      <c r="V144" s="346"/>
      <c r="W144" s="332">
        <f t="shared" si="50"/>
        <v>641.72</v>
      </c>
      <c r="X144" s="410">
        <v>453.3</v>
      </c>
      <c r="Y144" s="410"/>
      <c r="Z144" s="410">
        <v>141</v>
      </c>
      <c r="AA144" s="409">
        <v>41.32</v>
      </c>
      <c r="AB144" s="405"/>
      <c r="AC144" s="405">
        <v>36.119999999999997</v>
      </c>
      <c r="AD144" s="405"/>
      <c r="AE144" s="405">
        <v>5.2</v>
      </c>
      <c r="AF144" s="405"/>
      <c r="AG144" s="409">
        <v>6.1</v>
      </c>
      <c r="AH144" s="366">
        <v>2.8</v>
      </c>
      <c r="AI144" s="366"/>
      <c r="AJ144" s="405">
        <v>3.3</v>
      </c>
      <c r="AK144" s="409">
        <v>666.7</v>
      </c>
      <c r="AL144" s="318"/>
      <c r="AN144" s="417">
        <f t="shared" si="58"/>
        <v>641.72</v>
      </c>
      <c r="AO144" s="417">
        <f t="shared" si="59"/>
        <v>594.29999999999995</v>
      </c>
      <c r="AP144" s="318">
        <f t="shared" si="60"/>
        <v>610.72202731136269</v>
      </c>
      <c r="AQ144" s="318">
        <f t="shared" si="61"/>
        <v>548.78402312842366</v>
      </c>
    </row>
    <row r="145" spans="1:45" s="417" customFormat="1" ht="19.95" customHeight="1">
      <c r="A145" s="733"/>
      <c r="B145" s="20" t="s">
        <v>142</v>
      </c>
      <c r="C145" s="443" t="s">
        <v>524</v>
      </c>
      <c r="D145" s="448">
        <v>186</v>
      </c>
      <c r="E145" s="313" t="s">
        <v>21</v>
      </c>
      <c r="F145" s="347"/>
      <c r="G145" s="346">
        <v>1</v>
      </c>
      <c r="H145" s="445"/>
      <c r="I145" s="445">
        <v>0.25</v>
      </c>
      <c r="J145" s="346"/>
      <c r="K145" s="346"/>
      <c r="L145" s="347"/>
      <c r="M145" s="346">
        <v>1</v>
      </c>
      <c r="N145" s="445"/>
      <c r="O145" s="445">
        <v>0.25</v>
      </c>
      <c r="P145" s="393"/>
      <c r="Q145" s="346">
        <v>1</v>
      </c>
      <c r="R145" s="393"/>
      <c r="S145" s="393">
        <v>1</v>
      </c>
      <c r="T145" s="346"/>
      <c r="U145" s="346" t="s">
        <v>429</v>
      </c>
      <c r="V145" s="346"/>
      <c r="W145" s="332">
        <f t="shared" si="50"/>
        <v>680.7</v>
      </c>
      <c r="X145" s="410">
        <v>423</v>
      </c>
      <c r="Y145" s="410">
        <v>44.5</v>
      </c>
      <c r="Z145" s="410">
        <v>132</v>
      </c>
      <c r="AA145" s="409">
        <v>51.2</v>
      </c>
      <c r="AB145" s="405"/>
      <c r="AC145" s="405">
        <v>39</v>
      </c>
      <c r="AD145" s="405"/>
      <c r="AE145" s="405">
        <v>12.2</v>
      </c>
      <c r="AF145" s="405"/>
      <c r="AG145" s="409">
        <v>30</v>
      </c>
      <c r="AH145" s="366">
        <v>5.7</v>
      </c>
      <c r="AI145" s="366"/>
      <c r="AJ145" s="405">
        <v>24.3</v>
      </c>
      <c r="AK145" s="409">
        <v>707.9</v>
      </c>
      <c r="AL145" s="318"/>
      <c r="AN145" s="417">
        <f t="shared" si="58"/>
        <v>680.7</v>
      </c>
      <c r="AO145" s="417">
        <f t="shared" si="59"/>
        <v>599.5</v>
      </c>
      <c r="AP145" s="318">
        <f t="shared" si="60"/>
        <v>647.81911735779556</v>
      </c>
      <c r="AQ145" s="318">
        <f t="shared" si="61"/>
        <v>553.58576790424024</v>
      </c>
    </row>
    <row r="146" spans="1:45" s="420" customFormat="1" ht="19.95" customHeight="1">
      <c r="A146" s="3">
        <v>12</v>
      </c>
      <c r="B146" s="12" t="s">
        <v>10</v>
      </c>
      <c r="C146" s="12"/>
      <c r="D146" s="3"/>
      <c r="E146" s="12"/>
      <c r="F146" s="418">
        <f>SUM(F134:F145)</f>
        <v>6</v>
      </c>
      <c r="G146" s="418">
        <f t="shared" ref="G146:AK146" si="62">SUM(G134:G145)</f>
        <v>6</v>
      </c>
      <c r="H146" s="418">
        <f t="shared" si="62"/>
        <v>0</v>
      </c>
      <c r="I146" s="418">
        <f t="shared" si="62"/>
        <v>3</v>
      </c>
      <c r="J146" s="418">
        <f t="shared" si="62"/>
        <v>0</v>
      </c>
      <c r="K146" s="418">
        <f t="shared" si="62"/>
        <v>0</v>
      </c>
      <c r="L146" s="418">
        <f t="shared" si="62"/>
        <v>6</v>
      </c>
      <c r="M146" s="418">
        <f t="shared" si="62"/>
        <v>6</v>
      </c>
      <c r="N146" s="418">
        <f t="shared" si="62"/>
        <v>0</v>
      </c>
      <c r="O146" s="418">
        <f t="shared" si="62"/>
        <v>3</v>
      </c>
      <c r="P146" s="419">
        <f t="shared" si="62"/>
        <v>6</v>
      </c>
      <c r="Q146" s="419">
        <f t="shared" si="62"/>
        <v>6</v>
      </c>
      <c r="R146" s="419">
        <f t="shared" si="62"/>
        <v>0</v>
      </c>
      <c r="S146" s="419">
        <f t="shared" si="62"/>
        <v>3</v>
      </c>
      <c r="T146" s="419">
        <f t="shared" si="62"/>
        <v>0</v>
      </c>
      <c r="U146" s="419">
        <f t="shared" si="62"/>
        <v>0</v>
      </c>
      <c r="V146" s="419">
        <f t="shared" si="62"/>
        <v>0</v>
      </c>
      <c r="W146" s="418">
        <f t="shared" si="62"/>
        <v>6710.76</v>
      </c>
      <c r="X146" s="418">
        <f t="shared" si="62"/>
        <v>4482.5000000000009</v>
      </c>
      <c r="Y146" s="418">
        <f t="shared" si="62"/>
        <v>133.30000000000001</v>
      </c>
      <c r="Z146" s="418">
        <f t="shared" si="62"/>
        <v>1299</v>
      </c>
      <c r="AA146" s="418">
        <f t="shared" si="62"/>
        <v>665.96</v>
      </c>
      <c r="AB146" s="418">
        <f t="shared" si="62"/>
        <v>0</v>
      </c>
      <c r="AC146" s="418">
        <f t="shared" si="62"/>
        <v>573.95999999999992</v>
      </c>
      <c r="AD146" s="418">
        <f t="shared" si="62"/>
        <v>0</v>
      </c>
      <c r="AE146" s="418">
        <f t="shared" si="62"/>
        <v>92</v>
      </c>
      <c r="AF146" s="418">
        <f t="shared" si="62"/>
        <v>0</v>
      </c>
      <c r="AG146" s="418">
        <f t="shared" si="62"/>
        <v>130</v>
      </c>
      <c r="AH146" s="418">
        <f t="shared" si="62"/>
        <v>70</v>
      </c>
      <c r="AI146" s="418">
        <f t="shared" si="62"/>
        <v>0</v>
      </c>
      <c r="AJ146" s="418">
        <f t="shared" si="62"/>
        <v>60</v>
      </c>
      <c r="AK146" s="418">
        <f t="shared" si="62"/>
        <v>6977.7999999999993</v>
      </c>
      <c r="AL146" s="418"/>
      <c r="AN146" s="418">
        <f>SUM(AN134:AN145)</f>
        <v>6710.76</v>
      </c>
      <c r="AO146" s="418">
        <f>SUM(AO134:AO145)</f>
        <v>5914.8</v>
      </c>
      <c r="AP146" s="418">
        <f>'[1]Краснозоренская ЦРБ'!$K$90</f>
        <v>6386.6</v>
      </c>
      <c r="AQ146" s="418">
        <f>'[1]Краснозоренская ЦРБ'!$K$11</f>
        <v>5461.8</v>
      </c>
      <c r="AR146" s="420">
        <f>AP146-AP134-AP135-AP136-AP137-AP138-AP139-AP140-AP141-AP142-AP143-AP144-AP145</f>
        <v>1.1368683772161603E-12</v>
      </c>
      <c r="AS146" s="420">
        <f>AQ146-AQ134-AQ135-AQ136-AQ137-AQ138-AQ139-AQ140-AQ141-AQ142-AQ143-AQ144-AQ145</f>
        <v>0</v>
      </c>
    </row>
    <row r="147" spans="1:45" s="417" customFormat="1" ht="19.95" customHeight="1">
      <c r="A147" s="733" t="s">
        <v>143</v>
      </c>
      <c r="B147" s="313" t="s">
        <v>144</v>
      </c>
      <c r="C147" s="99" t="s">
        <v>711</v>
      </c>
      <c r="D147" s="350">
        <v>184</v>
      </c>
      <c r="E147" s="395" t="s">
        <v>712</v>
      </c>
      <c r="F147" s="356">
        <v>1</v>
      </c>
      <c r="G147" s="356"/>
      <c r="H147" s="359"/>
      <c r="I147" s="359">
        <v>0.5</v>
      </c>
      <c r="J147" s="404"/>
      <c r="K147" s="404"/>
      <c r="L147" s="356">
        <v>1</v>
      </c>
      <c r="M147" s="356"/>
      <c r="N147" s="359"/>
      <c r="O147" s="359">
        <v>0.5</v>
      </c>
      <c r="P147" s="356">
        <v>1</v>
      </c>
      <c r="Q147" s="415"/>
      <c r="R147" s="415"/>
      <c r="S147" s="415">
        <v>1</v>
      </c>
      <c r="T147" s="415" t="s">
        <v>429</v>
      </c>
      <c r="U147" s="415"/>
      <c r="V147" s="415"/>
      <c r="W147" s="345">
        <f t="shared" ref="W147:W210" si="63">X147+Y147+Z147+AA147+AF147+AG147</f>
        <v>696.74400000000003</v>
      </c>
      <c r="X147" s="410">
        <v>386.4</v>
      </c>
      <c r="Y147" s="410">
        <v>85.6</v>
      </c>
      <c r="Z147" s="410">
        <v>142.54399999999998</v>
      </c>
      <c r="AA147" s="410">
        <v>43.2</v>
      </c>
      <c r="AB147" s="449">
        <v>7</v>
      </c>
      <c r="AC147" s="449">
        <v>11.2</v>
      </c>
      <c r="AD147" s="405"/>
      <c r="AE147" s="449">
        <v>25</v>
      </c>
      <c r="AF147" s="449"/>
      <c r="AG147" s="410">
        <v>39</v>
      </c>
      <c r="AH147" s="449">
        <v>3</v>
      </c>
      <c r="AI147" s="405"/>
      <c r="AJ147" s="449">
        <v>36</v>
      </c>
      <c r="AK147" s="416">
        <v>790</v>
      </c>
      <c r="AL147" s="318"/>
      <c r="AN147" s="417">
        <f t="shared" ref="AN147:AN165" si="64">W147</f>
        <v>696.74400000000003</v>
      </c>
      <c r="AO147" s="417">
        <f t="shared" ref="AO147:AO165" si="65">X147+Y147+Z147</f>
        <v>614.54399999999998</v>
      </c>
      <c r="AP147" s="318">
        <f t="shared" ref="AP147:AP165" si="66">$AP$166*(AN147/$AN$166)</f>
        <v>892.47373605206019</v>
      </c>
      <c r="AQ147" s="318">
        <f t="shared" ref="AQ147:AQ165" si="67">$AQ$166*(AO147/$AO$166)</f>
        <v>781.58735999403302</v>
      </c>
    </row>
    <row r="148" spans="1:45" s="417" customFormat="1" ht="19.95" customHeight="1">
      <c r="A148" s="733"/>
      <c r="B148" s="313" t="s">
        <v>145</v>
      </c>
      <c r="C148" s="99" t="s">
        <v>713</v>
      </c>
      <c r="D148" s="352">
        <v>1354</v>
      </c>
      <c r="E148" s="395" t="s">
        <v>712</v>
      </c>
      <c r="F148" s="349">
        <v>1</v>
      </c>
      <c r="G148" s="349">
        <v>0.5</v>
      </c>
      <c r="H148" s="348"/>
      <c r="I148" s="348">
        <v>0.75</v>
      </c>
      <c r="J148" s="404"/>
      <c r="K148" s="404"/>
      <c r="L148" s="349">
        <v>1</v>
      </c>
      <c r="M148" s="349">
        <v>0.5</v>
      </c>
      <c r="N148" s="348"/>
      <c r="O148" s="348">
        <v>0.75</v>
      </c>
      <c r="P148" s="349">
        <v>1</v>
      </c>
      <c r="Q148" s="415"/>
      <c r="R148" s="415"/>
      <c r="S148" s="415">
        <v>1</v>
      </c>
      <c r="T148" s="415" t="s">
        <v>429</v>
      </c>
      <c r="U148" s="415"/>
      <c r="V148" s="415"/>
      <c r="W148" s="345">
        <f t="shared" si="63"/>
        <v>768.1751999999999</v>
      </c>
      <c r="X148" s="410">
        <v>401.4</v>
      </c>
      <c r="Y148" s="410">
        <v>146.19999999999999</v>
      </c>
      <c r="Z148" s="410">
        <v>165.37519999999998</v>
      </c>
      <c r="AA148" s="410">
        <v>48.2</v>
      </c>
      <c r="AB148" s="449">
        <v>7</v>
      </c>
      <c r="AC148" s="449">
        <v>11.2</v>
      </c>
      <c r="AD148" s="405"/>
      <c r="AE148" s="449">
        <v>30</v>
      </c>
      <c r="AF148" s="449"/>
      <c r="AG148" s="410">
        <v>7</v>
      </c>
      <c r="AH148" s="449">
        <v>7</v>
      </c>
      <c r="AI148" s="405"/>
      <c r="AJ148" s="449"/>
      <c r="AK148" s="410">
        <v>900</v>
      </c>
      <c r="AL148" s="318"/>
      <c r="AN148" s="417">
        <f t="shared" si="64"/>
        <v>768.1751999999999</v>
      </c>
      <c r="AO148" s="417">
        <f t="shared" si="65"/>
        <v>712.97519999999986</v>
      </c>
      <c r="AP148" s="318">
        <f t="shared" si="66"/>
        <v>983.97143095102138</v>
      </c>
      <c r="AQ148" s="318">
        <f t="shared" si="67"/>
        <v>906.77381002697541</v>
      </c>
    </row>
    <row r="149" spans="1:45" s="417" customFormat="1" ht="19.95" customHeight="1">
      <c r="A149" s="733"/>
      <c r="B149" s="313" t="s">
        <v>146</v>
      </c>
      <c r="C149" s="99" t="s">
        <v>714</v>
      </c>
      <c r="D149" s="352">
        <v>244</v>
      </c>
      <c r="E149" s="395" t="s">
        <v>712</v>
      </c>
      <c r="F149" s="349">
        <v>1</v>
      </c>
      <c r="G149" s="349"/>
      <c r="H149" s="348"/>
      <c r="I149" s="348">
        <v>0.5</v>
      </c>
      <c r="J149" s="404"/>
      <c r="K149" s="404"/>
      <c r="L149" s="349">
        <v>1</v>
      </c>
      <c r="M149" s="349"/>
      <c r="N149" s="348"/>
      <c r="O149" s="348">
        <v>0.5</v>
      </c>
      <c r="P149" s="349">
        <v>1</v>
      </c>
      <c r="Q149" s="415"/>
      <c r="R149" s="415"/>
      <c r="S149" s="415">
        <v>1</v>
      </c>
      <c r="T149" s="415" t="s">
        <v>429</v>
      </c>
      <c r="U149" s="415"/>
      <c r="V149" s="415"/>
      <c r="W149" s="345">
        <f t="shared" si="63"/>
        <v>605.01159999999993</v>
      </c>
      <c r="X149" s="410">
        <v>288.39999999999998</v>
      </c>
      <c r="Y149" s="410">
        <v>97.4</v>
      </c>
      <c r="Z149" s="410">
        <v>116.51159999999999</v>
      </c>
      <c r="AA149" s="410">
        <v>72.2</v>
      </c>
      <c r="AB149" s="449">
        <v>6</v>
      </c>
      <c r="AC149" s="449">
        <v>11.2</v>
      </c>
      <c r="AD149" s="405"/>
      <c r="AE149" s="449">
        <v>55</v>
      </c>
      <c r="AF149" s="449"/>
      <c r="AG149" s="410">
        <v>30.5</v>
      </c>
      <c r="AH149" s="449">
        <v>6</v>
      </c>
      <c r="AI149" s="405"/>
      <c r="AJ149" s="449">
        <v>24.5</v>
      </c>
      <c r="AK149" s="410">
        <v>790</v>
      </c>
      <c r="AL149" s="318"/>
      <c r="AN149" s="417">
        <f t="shared" si="64"/>
        <v>605.01159999999993</v>
      </c>
      <c r="AO149" s="417">
        <f t="shared" si="65"/>
        <v>502.31159999999994</v>
      </c>
      <c r="AP149" s="318">
        <f t="shared" si="66"/>
        <v>774.97181605702315</v>
      </c>
      <c r="AQ149" s="318">
        <f t="shared" si="67"/>
        <v>638.84831246969895</v>
      </c>
    </row>
    <row r="150" spans="1:45" s="417" customFormat="1" ht="19.95" customHeight="1">
      <c r="A150" s="733"/>
      <c r="B150" s="313" t="s">
        <v>147</v>
      </c>
      <c r="C150" s="99" t="s">
        <v>715</v>
      </c>
      <c r="D150" s="352">
        <v>550</v>
      </c>
      <c r="E150" s="395" t="s">
        <v>712</v>
      </c>
      <c r="F150" s="349">
        <v>1</v>
      </c>
      <c r="G150" s="349"/>
      <c r="H150" s="348"/>
      <c r="I150" s="348">
        <v>0.5</v>
      </c>
      <c r="J150" s="404"/>
      <c r="K150" s="404"/>
      <c r="L150" s="349">
        <v>1</v>
      </c>
      <c r="M150" s="349"/>
      <c r="N150" s="348"/>
      <c r="O150" s="348">
        <v>0.5</v>
      </c>
      <c r="P150" s="349">
        <v>1</v>
      </c>
      <c r="Q150" s="415"/>
      <c r="R150" s="415"/>
      <c r="S150" s="415">
        <v>1</v>
      </c>
      <c r="T150" s="415" t="s">
        <v>429</v>
      </c>
      <c r="U150" s="415"/>
      <c r="V150" s="415"/>
      <c r="W150" s="345">
        <f t="shared" si="63"/>
        <v>619.60120000000006</v>
      </c>
      <c r="X150" s="410">
        <v>313.2</v>
      </c>
      <c r="Y150" s="410">
        <v>97.4</v>
      </c>
      <c r="Z150" s="410">
        <v>124.0012</v>
      </c>
      <c r="AA150" s="410">
        <v>55</v>
      </c>
      <c r="AB150" s="449"/>
      <c r="AC150" s="449">
        <v>10</v>
      </c>
      <c r="AD150" s="405"/>
      <c r="AE150" s="449">
        <v>45</v>
      </c>
      <c r="AF150" s="449"/>
      <c r="AG150" s="410">
        <v>30</v>
      </c>
      <c r="AH150" s="449"/>
      <c r="AI150" s="405"/>
      <c r="AJ150" s="449">
        <v>30</v>
      </c>
      <c r="AK150" s="410">
        <v>790</v>
      </c>
      <c r="AL150" s="318"/>
      <c r="AN150" s="417">
        <f t="shared" si="64"/>
        <v>619.60120000000006</v>
      </c>
      <c r="AO150" s="417">
        <f t="shared" si="65"/>
        <v>534.60120000000006</v>
      </c>
      <c r="AP150" s="318">
        <f t="shared" si="66"/>
        <v>793.65993510721273</v>
      </c>
      <c r="AQ150" s="318">
        <f t="shared" si="67"/>
        <v>679.91476697786015</v>
      </c>
    </row>
    <row r="151" spans="1:45" s="417" customFormat="1" ht="19.95" customHeight="1">
      <c r="A151" s="733"/>
      <c r="B151" s="313" t="s">
        <v>148</v>
      </c>
      <c r="C151" s="99" t="s">
        <v>716</v>
      </c>
      <c r="D151" s="352">
        <v>279</v>
      </c>
      <c r="E151" s="395" t="s">
        <v>712</v>
      </c>
      <c r="F151" s="349">
        <v>1</v>
      </c>
      <c r="G151" s="349"/>
      <c r="H151" s="348"/>
      <c r="I151" s="348">
        <v>0.5</v>
      </c>
      <c r="J151" s="404"/>
      <c r="K151" s="404"/>
      <c r="L151" s="349">
        <v>1</v>
      </c>
      <c r="M151" s="349"/>
      <c r="N151" s="348"/>
      <c r="O151" s="348">
        <v>0.5</v>
      </c>
      <c r="P151" s="349">
        <v>1</v>
      </c>
      <c r="Q151" s="415"/>
      <c r="R151" s="415"/>
      <c r="S151" s="415">
        <v>1</v>
      </c>
      <c r="T151" s="415" t="s">
        <v>429</v>
      </c>
      <c r="U151" s="415"/>
      <c r="V151" s="415"/>
      <c r="W151" s="345">
        <f t="shared" si="63"/>
        <v>822.79700000000003</v>
      </c>
      <c r="X151" s="410">
        <v>476.1</v>
      </c>
      <c r="Y151" s="410">
        <v>97.4</v>
      </c>
      <c r="Z151" s="410">
        <v>173.197</v>
      </c>
      <c r="AA151" s="410">
        <v>31.2</v>
      </c>
      <c r="AB151" s="449">
        <v>5</v>
      </c>
      <c r="AC151" s="449">
        <v>11.2</v>
      </c>
      <c r="AD151" s="405"/>
      <c r="AE151" s="449">
        <v>15</v>
      </c>
      <c r="AF151" s="449"/>
      <c r="AG151" s="410">
        <v>44.9</v>
      </c>
      <c r="AH151" s="449">
        <v>5.5</v>
      </c>
      <c r="AI151" s="405"/>
      <c r="AJ151" s="449">
        <v>39.4</v>
      </c>
      <c r="AK151" s="410">
        <v>900</v>
      </c>
      <c r="AL151" s="318"/>
      <c r="AN151" s="417">
        <f t="shared" si="64"/>
        <v>822.79700000000003</v>
      </c>
      <c r="AO151" s="417">
        <f t="shared" si="65"/>
        <v>746.697</v>
      </c>
      <c r="AP151" s="318">
        <f t="shared" si="66"/>
        <v>1053.9376192725406</v>
      </c>
      <c r="AQ151" s="318">
        <f t="shared" si="67"/>
        <v>949.66176050122442</v>
      </c>
    </row>
    <row r="152" spans="1:45" s="417" customFormat="1" ht="19.95" customHeight="1">
      <c r="A152" s="733"/>
      <c r="B152" s="313" t="s">
        <v>149</v>
      </c>
      <c r="C152" s="99" t="s">
        <v>717</v>
      </c>
      <c r="D152" s="352">
        <v>302</v>
      </c>
      <c r="E152" s="395" t="s">
        <v>712</v>
      </c>
      <c r="F152" s="349">
        <v>1</v>
      </c>
      <c r="G152" s="349"/>
      <c r="H152" s="348"/>
      <c r="I152" s="348">
        <v>0.5</v>
      </c>
      <c r="J152" s="404"/>
      <c r="K152" s="404"/>
      <c r="L152" s="349">
        <v>1</v>
      </c>
      <c r="M152" s="349"/>
      <c r="N152" s="348"/>
      <c r="O152" s="348">
        <v>0.5</v>
      </c>
      <c r="P152" s="349">
        <v>1</v>
      </c>
      <c r="Q152" s="415"/>
      <c r="R152" s="415"/>
      <c r="S152" s="415" t="s">
        <v>973</v>
      </c>
      <c r="T152" s="415" t="s">
        <v>429</v>
      </c>
      <c r="U152" s="415"/>
      <c r="V152" s="415"/>
      <c r="W152" s="345">
        <f t="shared" si="63"/>
        <v>661.5347999999999</v>
      </c>
      <c r="X152" s="410">
        <v>360</v>
      </c>
      <c r="Y152" s="410">
        <v>97.4</v>
      </c>
      <c r="Z152" s="410">
        <v>138.13479999999998</v>
      </c>
      <c r="AA152" s="410">
        <v>42.2</v>
      </c>
      <c r="AB152" s="449">
        <v>6</v>
      </c>
      <c r="AC152" s="449">
        <v>11.2</v>
      </c>
      <c r="AD152" s="405"/>
      <c r="AE152" s="449">
        <v>25</v>
      </c>
      <c r="AF152" s="449"/>
      <c r="AG152" s="410">
        <v>23.8</v>
      </c>
      <c r="AH152" s="449">
        <v>4</v>
      </c>
      <c r="AI152" s="405"/>
      <c r="AJ152" s="449">
        <v>19.8</v>
      </c>
      <c r="AK152" s="410">
        <v>790</v>
      </c>
      <c r="AL152" s="318"/>
      <c r="AN152" s="417">
        <f t="shared" si="64"/>
        <v>661.5347999999999</v>
      </c>
      <c r="AO152" s="417">
        <f t="shared" si="65"/>
        <v>595.5347999999999</v>
      </c>
      <c r="AP152" s="318">
        <f t="shared" si="66"/>
        <v>847.37354678971371</v>
      </c>
      <c r="AQ152" s="318">
        <f t="shared" si="67"/>
        <v>757.41114080777675</v>
      </c>
    </row>
    <row r="153" spans="1:45" s="417" customFormat="1" ht="19.95" customHeight="1">
      <c r="A153" s="733"/>
      <c r="B153" s="313" t="s">
        <v>150</v>
      </c>
      <c r="C153" s="99" t="s">
        <v>718</v>
      </c>
      <c r="D153" s="352">
        <v>228</v>
      </c>
      <c r="E153" s="395" t="s">
        <v>712</v>
      </c>
      <c r="F153" s="349">
        <v>0.25</v>
      </c>
      <c r="G153" s="349"/>
      <c r="H153" s="348"/>
      <c r="I153" s="348">
        <v>0.5</v>
      </c>
      <c r="J153" s="404"/>
      <c r="K153" s="404"/>
      <c r="L153" s="349">
        <v>0.25</v>
      </c>
      <c r="M153" s="349"/>
      <c r="N153" s="348"/>
      <c r="O153" s="348">
        <v>0.5</v>
      </c>
      <c r="P153" s="349"/>
      <c r="Q153" s="415"/>
      <c r="R153" s="415"/>
      <c r="S153" s="415">
        <v>1</v>
      </c>
      <c r="T153" s="415" t="s">
        <v>430</v>
      </c>
      <c r="U153" s="415"/>
      <c r="V153" s="415"/>
      <c r="W153" s="345">
        <f t="shared" si="63"/>
        <v>265.84199999999998</v>
      </c>
      <c r="X153" s="410">
        <v>79</v>
      </c>
      <c r="Y153" s="410">
        <v>92</v>
      </c>
      <c r="Z153" s="410">
        <v>51.641999999999996</v>
      </c>
      <c r="AA153" s="410">
        <v>39.200000000000003</v>
      </c>
      <c r="AB153" s="449">
        <v>3</v>
      </c>
      <c r="AC153" s="449">
        <v>11.2</v>
      </c>
      <c r="AD153" s="405"/>
      <c r="AE153" s="449">
        <v>25</v>
      </c>
      <c r="AF153" s="449"/>
      <c r="AG153" s="410">
        <v>4</v>
      </c>
      <c r="AH153" s="449">
        <v>4</v>
      </c>
      <c r="AI153" s="405"/>
      <c r="AJ153" s="449"/>
      <c r="AK153" s="410">
        <v>300</v>
      </c>
      <c r="AL153" s="318"/>
      <c r="AN153" s="417">
        <f t="shared" si="64"/>
        <v>265.84199999999998</v>
      </c>
      <c r="AO153" s="417">
        <f t="shared" si="65"/>
        <v>222.642</v>
      </c>
      <c r="AP153" s="318">
        <f t="shared" si="66"/>
        <v>340.52249167492187</v>
      </c>
      <c r="AQ153" s="318">
        <f t="shared" si="67"/>
        <v>283.15982745546535</v>
      </c>
    </row>
    <row r="154" spans="1:45" s="417" customFormat="1" ht="19.95" customHeight="1">
      <c r="A154" s="733"/>
      <c r="B154" s="313" t="s">
        <v>151</v>
      </c>
      <c r="C154" s="99" t="s">
        <v>719</v>
      </c>
      <c r="D154" s="352">
        <v>176</v>
      </c>
      <c r="E154" s="395" t="s">
        <v>712</v>
      </c>
      <c r="F154" s="349">
        <v>0.25</v>
      </c>
      <c r="G154" s="349"/>
      <c r="H154" s="348"/>
      <c r="I154" s="348">
        <v>0.5</v>
      </c>
      <c r="J154" s="404"/>
      <c r="K154" s="404"/>
      <c r="L154" s="349">
        <v>0.25</v>
      </c>
      <c r="M154" s="349"/>
      <c r="N154" s="348"/>
      <c r="O154" s="348">
        <v>0.5</v>
      </c>
      <c r="P154" s="349"/>
      <c r="Q154" s="415"/>
      <c r="R154" s="415"/>
      <c r="S154" s="415">
        <v>1</v>
      </c>
      <c r="T154" s="415" t="s">
        <v>430</v>
      </c>
      <c r="U154" s="415"/>
      <c r="V154" s="415"/>
      <c r="W154" s="345">
        <f t="shared" si="63"/>
        <v>298.93599999999998</v>
      </c>
      <c r="X154" s="410">
        <v>70.599999999999994</v>
      </c>
      <c r="Y154" s="410">
        <v>97.4</v>
      </c>
      <c r="Z154" s="410">
        <v>50.735999999999997</v>
      </c>
      <c r="AA154" s="410">
        <v>41.2</v>
      </c>
      <c r="AB154" s="449">
        <v>5</v>
      </c>
      <c r="AC154" s="449">
        <v>11.2</v>
      </c>
      <c r="AD154" s="405"/>
      <c r="AE154" s="449">
        <v>25</v>
      </c>
      <c r="AF154" s="449"/>
      <c r="AG154" s="410">
        <v>39</v>
      </c>
      <c r="AH154" s="449">
        <v>3</v>
      </c>
      <c r="AI154" s="405"/>
      <c r="AJ154" s="449">
        <v>36</v>
      </c>
      <c r="AK154" s="410">
        <v>310</v>
      </c>
      <c r="AL154" s="318"/>
      <c r="AN154" s="417">
        <f t="shared" si="64"/>
        <v>298.93599999999998</v>
      </c>
      <c r="AO154" s="417">
        <f t="shared" si="65"/>
        <v>218.73599999999999</v>
      </c>
      <c r="AP154" s="318">
        <f t="shared" si="66"/>
        <v>382.9132777038032</v>
      </c>
      <c r="AQ154" s="318">
        <f t="shared" si="67"/>
        <v>278.19211118431679</v>
      </c>
    </row>
    <row r="155" spans="1:45" s="417" customFormat="1" ht="19.95" customHeight="1">
      <c r="A155" s="733"/>
      <c r="B155" s="313" t="s">
        <v>106</v>
      </c>
      <c r="C155" s="99" t="s">
        <v>720</v>
      </c>
      <c r="D155" s="352">
        <v>240</v>
      </c>
      <c r="E155" s="395" t="s">
        <v>712</v>
      </c>
      <c r="F155" s="349">
        <v>1</v>
      </c>
      <c r="G155" s="349"/>
      <c r="H155" s="348"/>
      <c r="I155" s="348">
        <v>0.5</v>
      </c>
      <c r="J155" s="404"/>
      <c r="K155" s="404"/>
      <c r="L155" s="349">
        <v>1</v>
      </c>
      <c r="M155" s="349"/>
      <c r="N155" s="348"/>
      <c r="O155" s="348">
        <v>0.5</v>
      </c>
      <c r="P155" s="349">
        <v>1</v>
      </c>
      <c r="Q155" s="415"/>
      <c r="R155" s="415"/>
      <c r="S155" s="415" t="s">
        <v>973</v>
      </c>
      <c r="T155" s="415" t="s">
        <v>429</v>
      </c>
      <c r="U155" s="415"/>
      <c r="V155" s="415"/>
      <c r="W155" s="345">
        <f t="shared" si="63"/>
        <v>654.21760000000006</v>
      </c>
      <c r="X155" s="410">
        <v>390.8</v>
      </c>
      <c r="Y155" s="410">
        <v>48</v>
      </c>
      <c r="Z155" s="410">
        <v>132.51759999999999</v>
      </c>
      <c r="AA155" s="410">
        <v>43.2</v>
      </c>
      <c r="AB155" s="449">
        <v>7</v>
      </c>
      <c r="AC155" s="449">
        <v>11.2</v>
      </c>
      <c r="AD155" s="405"/>
      <c r="AE155" s="449">
        <v>25</v>
      </c>
      <c r="AF155" s="449"/>
      <c r="AG155" s="410">
        <v>39.700000000000003</v>
      </c>
      <c r="AH155" s="449">
        <v>3.7</v>
      </c>
      <c r="AI155" s="405"/>
      <c r="AJ155" s="449">
        <v>36</v>
      </c>
      <c r="AK155" s="410">
        <v>790</v>
      </c>
      <c r="AL155" s="318"/>
      <c r="AN155" s="417">
        <f t="shared" si="64"/>
        <v>654.21760000000006</v>
      </c>
      <c r="AO155" s="417">
        <f t="shared" si="65"/>
        <v>571.31759999999997</v>
      </c>
      <c r="AP155" s="318">
        <f t="shared" si="66"/>
        <v>838.00079464338739</v>
      </c>
      <c r="AQ155" s="318">
        <f t="shared" si="67"/>
        <v>726.6112999266561</v>
      </c>
    </row>
    <row r="156" spans="1:45" s="417" customFormat="1" ht="19.95" customHeight="1">
      <c r="A156" s="733"/>
      <c r="B156" s="313" t="s">
        <v>152</v>
      </c>
      <c r="C156" s="99" t="s">
        <v>721</v>
      </c>
      <c r="D156" s="352">
        <v>303</v>
      </c>
      <c r="E156" s="395" t="s">
        <v>712</v>
      </c>
      <c r="F156" s="349">
        <v>1</v>
      </c>
      <c r="G156" s="349"/>
      <c r="H156" s="348"/>
      <c r="I156" s="348">
        <v>0.5</v>
      </c>
      <c r="J156" s="404"/>
      <c r="K156" s="404"/>
      <c r="L156" s="349">
        <v>1</v>
      </c>
      <c r="M156" s="349"/>
      <c r="N156" s="348"/>
      <c r="O156" s="348">
        <v>0.5</v>
      </c>
      <c r="P156" s="349">
        <v>1</v>
      </c>
      <c r="Q156" s="415"/>
      <c r="R156" s="415"/>
      <c r="S156" s="415">
        <v>1</v>
      </c>
      <c r="T156" s="415" t="s">
        <v>429</v>
      </c>
      <c r="U156" s="415"/>
      <c r="V156" s="415"/>
      <c r="W156" s="345">
        <f t="shared" si="63"/>
        <v>1004.9445999999998</v>
      </c>
      <c r="X156" s="410">
        <v>579.9</v>
      </c>
      <c r="Y156" s="410">
        <v>97.4</v>
      </c>
      <c r="Z156" s="410">
        <v>204.54459999999997</v>
      </c>
      <c r="AA156" s="410">
        <v>86.8</v>
      </c>
      <c r="AB156" s="449">
        <v>5</v>
      </c>
      <c r="AC156" s="449">
        <v>56.8</v>
      </c>
      <c r="AD156" s="405"/>
      <c r="AE156" s="449">
        <v>25</v>
      </c>
      <c r="AF156" s="449"/>
      <c r="AG156" s="410">
        <v>36.299999999999997</v>
      </c>
      <c r="AH156" s="449">
        <v>2.2999999999999998</v>
      </c>
      <c r="AI156" s="405"/>
      <c r="AJ156" s="449">
        <v>34</v>
      </c>
      <c r="AK156" s="410">
        <v>1300</v>
      </c>
      <c r="AL156" s="318"/>
      <c r="AN156" s="417">
        <f t="shared" si="64"/>
        <v>1004.9445999999998</v>
      </c>
      <c r="AO156" s="417">
        <f t="shared" si="65"/>
        <v>881.8445999999999</v>
      </c>
      <c r="AP156" s="318">
        <f t="shared" si="66"/>
        <v>1287.2542306605337</v>
      </c>
      <c r="AQ156" s="318">
        <f t="shared" si="67"/>
        <v>1121.544743482963</v>
      </c>
    </row>
    <row r="157" spans="1:45" s="417" customFormat="1" ht="19.95" customHeight="1">
      <c r="A157" s="733"/>
      <c r="B157" s="313" t="s">
        <v>153</v>
      </c>
      <c r="C157" s="99" t="s">
        <v>722</v>
      </c>
      <c r="D157" s="352">
        <v>326</v>
      </c>
      <c r="E157" s="395" t="s">
        <v>712</v>
      </c>
      <c r="F157" s="349">
        <v>1</v>
      </c>
      <c r="G157" s="349" t="s">
        <v>974</v>
      </c>
      <c r="H157" s="348"/>
      <c r="I157" s="348">
        <v>0.5</v>
      </c>
      <c r="J157" s="404"/>
      <c r="K157" s="404"/>
      <c r="L157" s="349">
        <v>1</v>
      </c>
      <c r="M157" s="349" t="s">
        <v>974</v>
      </c>
      <c r="N157" s="348"/>
      <c r="O157" s="348">
        <v>0.5</v>
      </c>
      <c r="P157" s="349">
        <v>1</v>
      </c>
      <c r="Q157" s="415"/>
      <c r="R157" s="415"/>
      <c r="S157" s="415">
        <v>1</v>
      </c>
      <c r="T157" s="415" t="s">
        <v>429</v>
      </c>
      <c r="U157" s="415"/>
      <c r="V157" s="415"/>
      <c r="W157" s="345">
        <f t="shared" si="63"/>
        <v>558.93920000000003</v>
      </c>
      <c r="X157" s="410">
        <v>282.2</v>
      </c>
      <c r="Y157" s="410">
        <v>97.4</v>
      </c>
      <c r="Z157" s="410">
        <v>114.6392</v>
      </c>
      <c r="AA157" s="410">
        <v>41.2</v>
      </c>
      <c r="AB157" s="449">
        <v>5</v>
      </c>
      <c r="AC157" s="449">
        <v>11.2</v>
      </c>
      <c r="AD157" s="405"/>
      <c r="AE157" s="449">
        <v>25</v>
      </c>
      <c r="AF157" s="449"/>
      <c r="AG157" s="410">
        <v>23.5</v>
      </c>
      <c r="AH157" s="449">
        <v>3</v>
      </c>
      <c r="AI157" s="405"/>
      <c r="AJ157" s="449">
        <v>20.5</v>
      </c>
      <c r="AK157" s="410">
        <v>790</v>
      </c>
      <c r="AL157" s="318"/>
      <c r="AN157" s="417">
        <f t="shared" si="64"/>
        <v>558.93920000000003</v>
      </c>
      <c r="AO157" s="417">
        <f t="shared" si="65"/>
        <v>494.23920000000004</v>
      </c>
      <c r="AP157" s="318">
        <f t="shared" si="66"/>
        <v>715.9567302337008</v>
      </c>
      <c r="AQ157" s="318">
        <f t="shared" si="67"/>
        <v>628.58169884265874</v>
      </c>
    </row>
    <row r="158" spans="1:45" s="417" customFormat="1" ht="19.95" customHeight="1">
      <c r="A158" s="733"/>
      <c r="B158" s="313" t="s">
        <v>154</v>
      </c>
      <c r="C158" s="99" t="s">
        <v>723</v>
      </c>
      <c r="D158" s="352">
        <v>239</v>
      </c>
      <c r="E158" s="395" t="s">
        <v>712</v>
      </c>
      <c r="F158" s="349">
        <v>0.25</v>
      </c>
      <c r="G158" s="349"/>
      <c r="H158" s="348"/>
      <c r="I158" s="348">
        <v>0.5</v>
      </c>
      <c r="J158" s="404"/>
      <c r="K158" s="404"/>
      <c r="L158" s="349">
        <v>0.25</v>
      </c>
      <c r="M158" s="349"/>
      <c r="N158" s="348"/>
      <c r="O158" s="348">
        <v>0.5</v>
      </c>
      <c r="P158" s="349"/>
      <c r="Q158" s="415"/>
      <c r="R158" s="415"/>
      <c r="S158" s="415" t="s">
        <v>973</v>
      </c>
      <c r="T158" s="415" t="s">
        <v>430</v>
      </c>
      <c r="U158" s="415"/>
      <c r="V158" s="415"/>
      <c r="W158" s="345">
        <f t="shared" si="63"/>
        <v>302.80560000000003</v>
      </c>
      <c r="X158" s="410">
        <v>85.4</v>
      </c>
      <c r="Y158" s="410">
        <v>97.4</v>
      </c>
      <c r="Z158" s="410">
        <v>55.205600000000004</v>
      </c>
      <c r="AA158" s="410">
        <v>41.2</v>
      </c>
      <c r="AB158" s="449">
        <v>5</v>
      </c>
      <c r="AC158" s="449">
        <v>11.2</v>
      </c>
      <c r="AD158" s="405"/>
      <c r="AE158" s="449">
        <v>25</v>
      </c>
      <c r="AF158" s="449"/>
      <c r="AG158" s="410">
        <v>23.6</v>
      </c>
      <c r="AH158" s="449">
        <v>1.6</v>
      </c>
      <c r="AI158" s="405"/>
      <c r="AJ158" s="449">
        <v>22</v>
      </c>
      <c r="AK158" s="410">
        <v>390</v>
      </c>
      <c r="AL158" s="318"/>
      <c r="AN158" s="417">
        <f t="shared" si="64"/>
        <v>302.80560000000003</v>
      </c>
      <c r="AO158" s="417">
        <f t="shared" si="65"/>
        <v>238.00560000000002</v>
      </c>
      <c r="AP158" s="318">
        <f t="shared" si="66"/>
        <v>387.8699280216058</v>
      </c>
      <c r="AQ158" s="318">
        <f t="shared" si="67"/>
        <v>302.69951145531621</v>
      </c>
    </row>
    <row r="159" spans="1:45" s="417" customFormat="1" ht="19.95" customHeight="1">
      <c r="A159" s="733"/>
      <c r="B159" s="15" t="s">
        <v>155</v>
      </c>
      <c r="C159" s="99" t="s">
        <v>724</v>
      </c>
      <c r="D159" s="352">
        <v>142</v>
      </c>
      <c r="E159" s="395" t="s">
        <v>712</v>
      </c>
      <c r="F159" s="349">
        <v>0.25</v>
      </c>
      <c r="G159" s="349"/>
      <c r="H159" s="348"/>
      <c r="I159" s="348">
        <v>0.5</v>
      </c>
      <c r="J159" s="404"/>
      <c r="K159" s="404"/>
      <c r="L159" s="349">
        <v>0.25</v>
      </c>
      <c r="M159" s="349"/>
      <c r="N159" s="348"/>
      <c r="O159" s="348">
        <v>0.5</v>
      </c>
      <c r="P159" s="349"/>
      <c r="Q159" s="415"/>
      <c r="R159" s="415"/>
      <c r="S159" s="415">
        <v>1</v>
      </c>
      <c r="T159" s="415" t="s">
        <v>430</v>
      </c>
      <c r="U159" s="415"/>
      <c r="V159" s="415"/>
      <c r="W159" s="345">
        <f t="shared" si="63"/>
        <v>316.93580000000003</v>
      </c>
      <c r="X159" s="410">
        <v>85.5</v>
      </c>
      <c r="Y159" s="410">
        <v>97.4</v>
      </c>
      <c r="Z159" s="410">
        <v>55.235799999999998</v>
      </c>
      <c r="AA159" s="410">
        <v>55.2</v>
      </c>
      <c r="AB159" s="449">
        <v>5</v>
      </c>
      <c r="AC159" s="449">
        <v>30.2</v>
      </c>
      <c r="AD159" s="405"/>
      <c r="AE159" s="449">
        <v>20</v>
      </c>
      <c r="AF159" s="449"/>
      <c r="AG159" s="410">
        <v>23.6</v>
      </c>
      <c r="AH159" s="449">
        <v>1.6</v>
      </c>
      <c r="AI159" s="405"/>
      <c r="AJ159" s="449">
        <v>22</v>
      </c>
      <c r="AK159" s="410">
        <v>350</v>
      </c>
      <c r="AL159" s="318"/>
      <c r="AN159" s="417">
        <f t="shared" si="64"/>
        <v>316.93580000000003</v>
      </c>
      <c r="AO159" s="417">
        <f t="shared" si="65"/>
        <v>238.13580000000002</v>
      </c>
      <c r="AP159" s="318">
        <f t="shared" si="66"/>
        <v>405.96959215242407</v>
      </c>
      <c r="AQ159" s="318">
        <f t="shared" si="67"/>
        <v>302.86510199768776</v>
      </c>
    </row>
    <row r="160" spans="1:45" s="417" customFormat="1" ht="19.95" customHeight="1">
      <c r="A160" s="733"/>
      <c r="B160" s="313" t="s">
        <v>156</v>
      </c>
      <c r="C160" s="99" t="s">
        <v>725</v>
      </c>
      <c r="D160" s="352">
        <v>122</v>
      </c>
      <c r="E160" s="395" t="s">
        <v>712</v>
      </c>
      <c r="F160" s="349">
        <v>1</v>
      </c>
      <c r="G160" s="349"/>
      <c r="H160" s="348"/>
      <c r="I160" s="348">
        <v>0.5</v>
      </c>
      <c r="J160" s="404"/>
      <c r="K160" s="404"/>
      <c r="L160" s="349">
        <v>1</v>
      </c>
      <c r="M160" s="349"/>
      <c r="N160" s="348"/>
      <c r="O160" s="348">
        <v>0.5</v>
      </c>
      <c r="P160" s="349">
        <v>1</v>
      </c>
      <c r="Q160" s="415"/>
      <c r="R160" s="415"/>
      <c r="S160" s="415" t="s">
        <v>973</v>
      </c>
      <c r="T160" s="415" t="s">
        <v>429</v>
      </c>
      <c r="U160" s="415"/>
      <c r="V160" s="415"/>
      <c r="W160" s="345">
        <f t="shared" si="63"/>
        <v>645.04359999999997</v>
      </c>
      <c r="X160" s="410">
        <v>354.4</v>
      </c>
      <c r="Y160" s="410">
        <v>97.4</v>
      </c>
      <c r="Z160" s="410">
        <v>136.44359999999998</v>
      </c>
      <c r="AA160" s="410">
        <v>33.200000000000003</v>
      </c>
      <c r="AB160" s="449">
        <v>7</v>
      </c>
      <c r="AC160" s="449">
        <v>11.2</v>
      </c>
      <c r="AD160" s="405"/>
      <c r="AE160" s="449">
        <v>15</v>
      </c>
      <c r="AF160" s="449"/>
      <c r="AG160" s="410">
        <v>23.6</v>
      </c>
      <c r="AH160" s="449">
        <v>1.6</v>
      </c>
      <c r="AI160" s="405"/>
      <c r="AJ160" s="449">
        <v>22</v>
      </c>
      <c r="AK160" s="410">
        <v>720</v>
      </c>
      <c r="AL160" s="318"/>
      <c r="AN160" s="417">
        <f t="shared" si="64"/>
        <v>645.04359999999997</v>
      </c>
      <c r="AO160" s="417">
        <f t="shared" si="65"/>
        <v>588.2435999999999</v>
      </c>
      <c r="AP160" s="318">
        <f t="shared" si="66"/>
        <v>826.24962914423463</v>
      </c>
      <c r="AQ160" s="318">
        <f t="shared" si="67"/>
        <v>748.13807043496615</v>
      </c>
    </row>
    <row r="161" spans="1:45" s="417" customFormat="1" ht="19.95" customHeight="1">
      <c r="A161" s="733"/>
      <c r="B161" s="313" t="s">
        <v>157</v>
      </c>
      <c r="C161" s="99" t="s">
        <v>726</v>
      </c>
      <c r="D161" s="352">
        <v>240</v>
      </c>
      <c r="E161" s="395" t="s">
        <v>712</v>
      </c>
      <c r="F161" s="349">
        <v>1</v>
      </c>
      <c r="G161" s="349"/>
      <c r="H161" s="348"/>
      <c r="I161" s="348">
        <v>0.5</v>
      </c>
      <c r="J161" s="404"/>
      <c r="K161" s="404"/>
      <c r="L161" s="349">
        <v>1</v>
      </c>
      <c r="M161" s="349"/>
      <c r="N161" s="348"/>
      <c r="O161" s="348">
        <v>0.5</v>
      </c>
      <c r="P161" s="349">
        <v>1</v>
      </c>
      <c r="Q161" s="415"/>
      <c r="R161" s="415"/>
      <c r="S161" s="415">
        <v>1</v>
      </c>
      <c r="T161" s="415" t="s">
        <v>429</v>
      </c>
      <c r="U161" s="415"/>
      <c r="V161" s="415"/>
      <c r="W161" s="345">
        <f t="shared" si="63"/>
        <v>624.04680000000008</v>
      </c>
      <c r="X161" s="410">
        <v>316</v>
      </c>
      <c r="Y161" s="410">
        <v>97.4</v>
      </c>
      <c r="Z161" s="410">
        <v>124.84679999999999</v>
      </c>
      <c r="AA161" s="410">
        <v>41.2</v>
      </c>
      <c r="AB161" s="449">
        <v>5</v>
      </c>
      <c r="AC161" s="449">
        <v>11.2</v>
      </c>
      <c r="AD161" s="405"/>
      <c r="AE161" s="449">
        <v>25</v>
      </c>
      <c r="AF161" s="449"/>
      <c r="AG161" s="410">
        <v>44.6</v>
      </c>
      <c r="AH161" s="449">
        <v>4.5999999999999996</v>
      </c>
      <c r="AI161" s="405"/>
      <c r="AJ161" s="449">
        <v>40</v>
      </c>
      <c r="AK161" s="410">
        <v>720</v>
      </c>
      <c r="AL161" s="318"/>
      <c r="AN161" s="417">
        <f t="shared" si="64"/>
        <v>624.04680000000008</v>
      </c>
      <c r="AO161" s="417">
        <f t="shared" si="65"/>
        <v>538.24680000000001</v>
      </c>
      <c r="AP161" s="318">
        <f t="shared" si="66"/>
        <v>799.35439568526294</v>
      </c>
      <c r="AQ161" s="318">
        <f t="shared" si="67"/>
        <v>684.55130216426528</v>
      </c>
    </row>
    <row r="162" spans="1:45" s="417" customFormat="1" ht="19.95" customHeight="1">
      <c r="A162" s="733"/>
      <c r="B162" s="313" t="s">
        <v>158</v>
      </c>
      <c r="C162" s="99" t="s">
        <v>727</v>
      </c>
      <c r="D162" s="352">
        <v>423</v>
      </c>
      <c r="E162" s="395" t="s">
        <v>712</v>
      </c>
      <c r="F162" s="349">
        <v>1</v>
      </c>
      <c r="G162" s="349"/>
      <c r="H162" s="348"/>
      <c r="I162" s="348">
        <v>0.5</v>
      </c>
      <c r="J162" s="368"/>
      <c r="K162" s="368"/>
      <c r="L162" s="349">
        <v>1</v>
      </c>
      <c r="M162" s="349"/>
      <c r="N162" s="348"/>
      <c r="O162" s="348">
        <v>0.5</v>
      </c>
      <c r="P162" s="349"/>
      <c r="Q162" s="365"/>
      <c r="R162" s="365"/>
      <c r="S162" s="415">
        <v>1</v>
      </c>
      <c r="T162" s="415" t="s">
        <v>430</v>
      </c>
      <c r="U162" s="365"/>
      <c r="V162" s="415"/>
      <c r="W162" s="345">
        <f t="shared" si="63"/>
        <v>425.38479999999998</v>
      </c>
      <c r="X162" s="410">
        <v>185</v>
      </c>
      <c r="Y162" s="410">
        <v>97.4</v>
      </c>
      <c r="Z162" s="410">
        <v>85.28479999999999</v>
      </c>
      <c r="AA162" s="410">
        <v>34.200000000000003</v>
      </c>
      <c r="AB162" s="449">
        <v>3</v>
      </c>
      <c r="AC162" s="449">
        <v>11.2</v>
      </c>
      <c r="AD162" s="410"/>
      <c r="AE162" s="449">
        <v>20</v>
      </c>
      <c r="AF162" s="449"/>
      <c r="AG162" s="410">
        <v>23.5</v>
      </c>
      <c r="AH162" s="449">
        <v>1.5</v>
      </c>
      <c r="AI162" s="410"/>
      <c r="AJ162" s="449">
        <v>22</v>
      </c>
      <c r="AK162" s="410">
        <v>500</v>
      </c>
      <c r="AL162" s="318"/>
      <c r="AN162" s="417">
        <f t="shared" si="64"/>
        <v>425.38479999999998</v>
      </c>
      <c r="AO162" s="417">
        <f t="shared" si="65"/>
        <v>367.6848</v>
      </c>
      <c r="AP162" s="318">
        <f t="shared" si="66"/>
        <v>544.88414929408555</v>
      </c>
      <c r="AQ162" s="318">
        <f t="shared" si="67"/>
        <v>467.62769165744686</v>
      </c>
    </row>
    <row r="163" spans="1:45" s="417" customFormat="1" ht="19.95" customHeight="1">
      <c r="A163" s="733"/>
      <c r="B163" s="313" t="s">
        <v>159</v>
      </c>
      <c r="C163" s="99" t="s">
        <v>728</v>
      </c>
      <c r="D163" s="352">
        <v>1146</v>
      </c>
      <c r="E163" s="395" t="s">
        <v>975</v>
      </c>
      <c r="F163" s="349">
        <v>1</v>
      </c>
      <c r="G163" s="349">
        <v>1</v>
      </c>
      <c r="H163" s="348"/>
      <c r="I163" s="348">
        <v>0.75</v>
      </c>
      <c r="J163" s="450"/>
      <c r="K163" s="450"/>
      <c r="L163" s="349">
        <v>1</v>
      </c>
      <c r="M163" s="349">
        <v>1</v>
      </c>
      <c r="N163" s="348"/>
      <c r="O163" s="348">
        <v>0.75</v>
      </c>
      <c r="P163" s="349">
        <v>1</v>
      </c>
      <c r="Q163" s="365">
        <v>1</v>
      </c>
      <c r="R163" s="365"/>
      <c r="S163" s="415">
        <v>1</v>
      </c>
      <c r="T163" s="415" t="s">
        <v>429</v>
      </c>
      <c r="U163" s="415" t="s">
        <v>429</v>
      </c>
      <c r="V163" s="415"/>
      <c r="W163" s="345">
        <f t="shared" si="63"/>
        <v>1111.6790000000001</v>
      </c>
      <c r="X163" s="416">
        <v>618.29999999999995</v>
      </c>
      <c r="Y163" s="416">
        <v>146.19999999999999</v>
      </c>
      <c r="Z163" s="410">
        <v>230.87899999999999</v>
      </c>
      <c r="AA163" s="410">
        <v>85.8</v>
      </c>
      <c r="AB163" s="449">
        <v>9</v>
      </c>
      <c r="AC163" s="449">
        <v>56.8</v>
      </c>
      <c r="AD163" s="416"/>
      <c r="AE163" s="449">
        <v>20</v>
      </c>
      <c r="AF163" s="449"/>
      <c r="AG163" s="410">
        <v>30.5</v>
      </c>
      <c r="AH163" s="449">
        <v>6</v>
      </c>
      <c r="AI163" s="416"/>
      <c r="AJ163" s="449">
        <v>24.5</v>
      </c>
      <c r="AK163" s="416">
        <v>1384.6</v>
      </c>
      <c r="AL163" s="318"/>
      <c r="AN163" s="417">
        <f t="shared" si="64"/>
        <v>1111.6790000000001</v>
      </c>
      <c r="AO163" s="417">
        <f t="shared" si="65"/>
        <v>995.37900000000002</v>
      </c>
      <c r="AP163" s="318">
        <f t="shared" si="66"/>
        <v>1423.9725213573684</v>
      </c>
      <c r="AQ163" s="318">
        <f t="shared" si="67"/>
        <v>1265.9396964310131</v>
      </c>
    </row>
    <row r="164" spans="1:45" s="417" customFormat="1" ht="19.95" customHeight="1">
      <c r="A164" s="733"/>
      <c r="B164" s="313" t="s">
        <v>160</v>
      </c>
      <c r="C164" s="99" t="s">
        <v>729</v>
      </c>
      <c r="D164" s="352">
        <v>1609</v>
      </c>
      <c r="E164" s="395" t="s">
        <v>712</v>
      </c>
      <c r="F164" s="349">
        <v>1</v>
      </c>
      <c r="G164" s="349"/>
      <c r="H164" s="348"/>
      <c r="I164" s="348">
        <v>0.75</v>
      </c>
      <c r="J164" s="450"/>
      <c r="K164" s="450"/>
      <c r="L164" s="349">
        <v>1</v>
      </c>
      <c r="M164" s="349"/>
      <c r="N164" s="348"/>
      <c r="O164" s="348">
        <v>0.75</v>
      </c>
      <c r="P164" s="349">
        <v>1</v>
      </c>
      <c r="Q164" s="365"/>
      <c r="R164" s="365"/>
      <c r="S164" s="415">
        <v>1</v>
      </c>
      <c r="T164" s="415" t="s">
        <v>429</v>
      </c>
      <c r="U164" s="365"/>
      <c r="V164" s="415"/>
      <c r="W164" s="345">
        <f t="shared" si="63"/>
        <v>852.09400000000005</v>
      </c>
      <c r="X164" s="416">
        <v>450.8</v>
      </c>
      <c r="Y164" s="416">
        <v>146.19999999999999</v>
      </c>
      <c r="Z164" s="410">
        <v>180.29399999999998</v>
      </c>
      <c r="AA164" s="410">
        <v>53.2</v>
      </c>
      <c r="AB164" s="449">
        <v>7</v>
      </c>
      <c r="AC164" s="449">
        <v>11.2</v>
      </c>
      <c r="AD164" s="416"/>
      <c r="AE164" s="449">
        <v>35</v>
      </c>
      <c r="AF164" s="449"/>
      <c r="AG164" s="410">
        <v>21.6</v>
      </c>
      <c r="AH164" s="449">
        <v>6</v>
      </c>
      <c r="AI164" s="416"/>
      <c r="AJ164" s="449">
        <v>15.6</v>
      </c>
      <c r="AK164" s="416">
        <v>1100</v>
      </c>
      <c r="AL164" s="318"/>
      <c r="AN164" s="417">
        <f t="shared" si="64"/>
        <v>852.09400000000005</v>
      </c>
      <c r="AO164" s="417">
        <f t="shared" si="65"/>
        <v>777.29399999999998</v>
      </c>
      <c r="AP164" s="318">
        <f t="shared" si="66"/>
        <v>1091.4647498185045</v>
      </c>
      <c r="AQ164" s="318">
        <f t="shared" si="67"/>
        <v>988.57553795855438</v>
      </c>
    </row>
    <row r="165" spans="1:45" s="417" customFormat="1" ht="19.95" customHeight="1">
      <c r="A165" s="733"/>
      <c r="B165" s="313" t="s">
        <v>161</v>
      </c>
      <c r="C165" s="99" t="s">
        <v>730</v>
      </c>
      <c r="D165" s="353">
        <v>1569</v>
      </c>
      <c r="E165" s="395" t="s">
        <v>712</v>
      </c>
      <c r="F165" s="355">
        <v>1</v>
      </c>
      <c r="G165" s="355"/>
      <c r="H165" s="339"/>
      <c r="I165" s="357">
        <v>0.75</v>
      </c>
      <c r="J165" s="450"/>
      <c r="K165" s="450"/>
      <c r="L165" s="355">
        <v>1</v>
      </c>
      <c r="M165" s="355"/>
      <c r="N165" s="339"/>
      <c r="O165" s="354">
        <v>0.75</v>
      </c>
      <c r="P165" s="349">
        <v>1</v>
      </c>
      <c r="Q165" s="365"/>
      <c r="R165" s="365"/>
      <c r="S165" s="415">
        <v>1</v>
      </c>
      <c r="T165" s="415" t="s">
        <v>429</v>
      </c>
      <c r="U165" s="365"/>
      <c r="V165" s="415"/>
      <c r="W165" s="345">
        <f t="shared" si="63"/>
        <v>635.24579999999992</v>
      </c>
      <c r="X165" s="416">
        <v>341.7</v>
      </c>
      <c r="Y165" s="416">
        <v>146.19999999999999</v>
      </c>
      <c r="Z165" s="410">
        <v>147.3458</v>
      </c>
      <c r="AA165" s="410"/>
      <c r="AB165" s="451">
        <v>7.2</v>
      </c>
      <c r="AC165" s="451">
        <v>56.4</v>
      </c>
      <c r="AD165" s="416"/>
      <c r="AE165" s="451">
        <v>20</v>
      </c>
      <c r="AF165" s="451"/>
      <c r="AG165" s="410"/>
      <c r="AH165" s="451">
        <v>6</v>
      </c>
      <c r="AI165" s="416"/>
      <c r="AJ165" s="451">
        <v>28.5</v>
      </c>
      <c r="AK165" s="416">
        <v>1090</v>
      </c>
      <c r="AL165" s="318"/>
      <c r="AN165" s="417">
        <f t="shared" si="64"/>
        <v>635.24579999999992</v>
      </c>
      <c r="AO165" s="417">
        <f t="shared" si="65"/>
        <v>635.24579999999992</v>
      </c>
      <c r="AP165" s="318">
        <f t="shared" si="66"/>
        <v>813.69942538059854</v>
      </c>
      <c r="AQ165" s="318">
        <f t="shared" si="67"/>
        <v>807.91625623111997</v>
      </c>
    </row>
    <row r="166" spans="1:45" s="420" customFormat="1" ht="19.95" customHeight="1">
      <c r="A166" s="3">
        <v>19</v>
      </c>
      <c r="B166" s="12" t="s">
        <v>10</v>
      </c>
      <c r="C166" s="12"/>
      <c r="D166" s="3"/>
      <c r="E166" s="12"/>
      <c r="F166" s="418">
        <f>SUM(F147:F165)</f>
        <v>16</v>
      </c>
      <c r="G166" s="418">
        <f t="shared" ref="G166:AK166" si="68">SUM(G147:G165)</f>
        <v>1.5</v>
      </c>
      <c r="H166" s="418">
        <f t="shared" si="68"/>
        <v>0</v>
      </c>
      <c r="I166" s="418">
        <f t="shared" si="68"/>
        <v>10.5</v>
      </c>
      <c r="J166" s="418">
        <f t="shared" si="68"/>
        <v>0</v>
      </c>
      <c r="K166" s="418">
        <f t="shared" si="68"/>
        <v>0</v>
      </c>
      <c r="L166" s="418">
        <f t="shared" si="68"/>
        <v>16</v>
      </c>
      <c r="M166" s="418">
        <f t="shared" si="68"/>
        <v>1.5</v>
      </c>
      <c r="N166" s="418">
        <f t="shared" si="68"/>
        <v>0</v>
      </c>
      <c r="O166" s="418">
        <f t="shared" si="68"/>
        <v>10.5</v>
      </c>
      <c r="P166" s="419">
        <f t="shared" si="68"/>
        <v>14</v>
      </c>
      <c r="Q166" s="419">
        <f t="shared" si="68"/>
        <v>1</v>
      </c>
      <c r="R166" s="419">
        <f t="shared" si="68"/>
        <v>0</v>
      </c>
      <c r="S166" s="419">
        <f t="shared" si="68"/>
        <v>15</v>
      </c>
      <c r="T166" s="419">
        <f t="shared" si="68"/>
        <v>0</v>
      </c>
      <c r="U166" s="419">
        <f t="shared" si="68"/>
        <v>0</v>
      </c>
      <c r="V166" s="419">
        <f t="shared" si="68"/>
        <v>0</v>
      </c>
      <c r="W166" s="418">
        <f t="shared" si="68"/>
        <v>11869.978599999999</v>
      </c>
      <c r="X166" s="418">
        <f t="shared" si="68"/>
        <v>6065.1</v>
      </c>
      <c r="Y166" s="418">
        <f t="shared" si="68"/>
        <v>1979.2000000000005</v>
      </c>
      <c r="Z166" s="418">
        <f t="shared" si="68"/>
        <v>2429.3786</v>
      </c>
      <c r="AA166" s="418">
        <f t="shared" si="68"/>
        <v>887.60000000000025</v>
      </c>
      <c r="AB166" s="418">
        <f t="shared" si="68"/>
        <v>104.2</v>
      </c>
      <c r="AC166" s="418">
        <f t="shared" si="68"/>
        <v>366.99999999999989</v>
      </c>
      <c r="AD166" s="418">
        <f t="shared" si="68"/>
        <v>0</v>
      </c>
      <c r="AE166" s="418">
        <f t="shared" si="68"/>
        <v>500</v>
      </c>
      <c r="AF166" s="418">
        <f t="shared" si="68"/>
        <v>0</v>
      </c>
      <c r="AG166" s="418">
        <f t="shared" si="68"/>
        <v>508.70000000000016</v>
      </c>
      <c r="AH166" s="418">
        <f t="shared" si="68"/>
        <v>70.400000000000006</v>
      </c>
      <c r="AI166" s="418">
        <f t="shared" si="68"/>
        <v>0</v>
      </c>
      <c r="AJ166" s="418">
        <f t="shared" si="68"/>
        <v>472.80000000000007</v>
      </c>
      <c r="AK166" s="418">
        <f t="shared" si="68"/>
        <v>14704.6</v>
      </c>
      <c r="AL166" s="418"/>
      <c r="AN166" s="418">
        <f>SUM(AN147:AN165)</f>
        <v>11869.978599999999</v>
      </c>
      <c r="AO166" s="418">
        <f>SUM(AO147:AO165)</f>
        <v>10473.678600000001</v>
      </c>
      <c r="AP166" s="418">
        <f>'[1]Кромская ЦРБ'!$K$90</f>
        <v>15204.500000000002</v>
      </c>
      <c r="AQ166" s="418">
        <f>'[1]Кромская ЦРБ'!$K$11</f>
        <v>13320.6</v>
      </c>
      <c r="AR166" s="420">
        <f>AP166-AP147-AP148-AP149-AP150-AP151-AP152-AP153-AP154-AP155-AP156-AP157-AP158-AP159-AP160-AP161-AP162-AP163-AP164-AP165</f>
        <v>0</v>
      </c>
      <c r="AS166" s="420">
        <f>AQ166-AQ147-AQ148-AQ149-AQ150-AQ151-AQ152-AQ153-AQ154-AQ155-AQ156-AQ157-AQ158-AQ159-AQ160-AQ161-AQ162-AQ163-AQ164-AQ165</f>
        <v>0</v>
      </c>
    </row>
    <row r="167" spans="1:45" s="417" customFormat="1" ht="19.95" customHeight="1">
      <c r="A167" s="735" t="s">
        <v>162</v>
      </c>
      <c r="B167" s="402" t="s">
        <v>163</v>
      </c>
      <c r="C167" s="21" t="s">
        <v>660</v>
      </c>
      <c r="D167" s="452">
        <v>910</v>
      </c>
      <c r="E167" s="313" t="s">
        <v>15</v>
      </c>
      <c r="F167" s="453">
        <v>1</v>
      </c>
      <c r="G167" s="327">
        <v>1</v>
      </c>
      <c r="H167" s="453"/>
      <c r="I167" s="327">
        <v>0.5</v>
      </c>
      <c r="J167" s="453"/>
      <c r="K167" s="327"/>
      <c r="L167" s="453">
        <v>1</v>
      </c>
      <c r="M167" s="327">
        <v>1</v>
      </c>
      <c r="N167" s="453"/>
      <c r="O167" s="327">
        <v>0.5</v>
      </c>
      <c r="P167" s="452">
        <v>1</v>
      </c>
      <c r="Q167" s="326">
        <v>1</v>
      </c>
      <c r="R167" s="452"/>
      <c r="S167" s="330">
        <v>1</v>
      </c>
      <c r="T167" s="452" t="s">
        <v>429</v>
      </c>
      <c r="U167" s="326" t="s">
        <v>429</v>
      </c>
      <c r="V167" s="452"/>
      <c r="W167" s="345">
        <f t="shared" si="63"/>
        <v>1448.6949999999999</v>
      </c>
      <c r="X167" s="410">
        <v>975.09999999999991</v>
      </c>
      <c r="Y167" s="410">
        <v>97.4</v>
      </c>
      <c r="Z167" s="410">
        <v>323.89499999999998</v>
      </c>
      <c r="AA167" s="409">
        <v>46.5</v>
      </c>
      <c r="AB167" s="405"/>
      <c r="AC167" s="405">
        <v>33.1</v>
      </c>
      <c r="AD167" s="405"/>
      <c r="AE167" s="405">
        <v>13.4</v>
      </c>
      <c r="AF167" s="405"/>
      <c r="AG167" s="409">
        <v>5.8</v>
      </c>
      <c r="AH167" s="405">
        <v>5.8</v>
      </c>
      <c r="AI167" s="405"/>
      <c r="AJ167" s="405"/>
      <c r="AK167" s="343">
        <v>1461.1</v>
      </c>
      <c r="AL167" s="318"/>
      <c r="AN167" s="417">
        <f t="shared" ref="AN167:AN206" si="69">W167</f>
        <v>1448.6949999999999</v>
      </c>
      <c r="AO167" s="417">
        <f t="shared" ref="AO167:AO206" si="70">X167+Y167+Z167</f>
        <v>1396.395</v>
      </c>
      <c r="AP167" s="318">
        <f t="shared" ref="AP167:AP206" si="71">$AP$207*(AN167/$AN$207)</f>
        <v>1477.424335399126</v>
      </c>
      <c r="AQ167" s="318">
        <f t="shared" ref="AQ167:AQ206" si="72">$AQ$207*(AO167/$AO$207)</f>
        <v>1467.0839346703992</v>
      </c>
    </row>
    <row r="168" spans="1:45" s="417" customFormat="1" ht="19.95" customHeight="1">
      <c r="A168" s="735"/>
      <c r="B168" s="402" t="s">
        <v>164</v>
      </c>
      <c r="C168" s="21" t="s">
        <v>661</v>
      </c>
      <c r="D168" s="452">
        <v>194</v>
      </c>
      <c r="E168" s="313" t="s">
        <v>15</v>
      </c>
      <c r="F168" s="453">
        <v>1</v>
      </c>
      <c r="G168" s="327"/>
      <c r="H168" s="453"/>
      <c r="I168" s="327">
        <v>0.25</v>
      </c>
      <c r="J168" s="453"/>
      <c r="K168" s="327"/>
      <c r="L168" s="453">
        <v>1</v>
      </c>
      <c r="M168" s="327"/>
      <c r="N168" s="453"/>
      <c r="O168" s="327">
        <v>0.25</v>
      </c>
      <c r="P168" s="452">
        <v>1</v>
      </c>
      <c r="Q168" s="326"/>
      <c r="R168" s="452"/>
      <c r="S168" s="330"/>
      <c r="T168" s="452" t="s">
        <v>429</v>
      </c>
      <c r="U168" s="326"/>
      <c r="V168" s="452"/>
      <c r="W168" s="345">
        <f t="shared" si="63"/>
        <v>656.07299999999998</v>
      </c>
      <c r="X168" s="410">
        <v>411.5</v>
      </c>
      <c r="Y168" s="363"/>
      <c r="Z168" s="410">
        <v>124.273</v>
      </c>
      <c r="AA168" s="409">
        <v>116.5</v>
      </c>
      <c r="AB168" s="405"/>
      <c r="AC168" s="405">
        <v>101.7</v>
      </c>
      <c r="AD168" s="405"/>
      <c r="AE168" s="405">
        <v>14.8</v>
      </c>
      <c r="AF168" s="405"/>
      <c r="AG168" s="409">
        <v>3.8</v>
      </c>
      <c r="AH168" s="405">
        <v>3.8</v>
      </c>
      <c r="AI168" s="405"/>
      <c r="AJ168" s="405"/>
      <c r="AK168" s="332">
        <v>658.5</v>
      </c>
      <c r="AL168" s="318"/>
      <c r="AN168" s="417">
        <f t="shared" si="69"/>
        <v>656.07299999999998</v>
      </c>
      <c r="AO168" s="417">
        <f t="shared" si="70"/>
        <v>535.77300000000002</v>
      </c>
      <c r="AP168" s="318">
        <f t="shared" si="71"/>
        <v>669.08370360794436</v>
      </c>
      <c r="AQ168" s="318">
        <f t="shared" si="72"/>
        <v>562.89514136771027</v>
      </c>
    </row>
    <row r="169" spans="1:45" s="417" customFormat="1" ht="19.95" customHeight="1">
      <c r="A169" s="735"/>
      <c r="B169" s="402" t="s">
        <v>947</v>
      </c>
      <c r="C169" s="21" t="s">
        <v>662</v>
      </c>
      <c r="D169" s="452">
        <v>953</v>
      </c>
      <c r="E169" s="313" t="s">
        <v>15</v>
      </c>
      <c r="F169" s="453">
        <v>1</v>
      </c>
      <c r="G169" s="327">
        <v>1</v>
      </c>
      <c r="H169" s="453"/>
      <c r="I169" s="327">
        <v>0.5</v>
      </c>
      <c r="J169" s="453"/>
      <c r="K169" s="327"/>
      <c r="L169" s="453">
        <v>1</v>
      </c>
      <c r="M169" s="327">
        <v>1</v>
      </c>
      <c r="N169" s="453"/>
      <c r="O169" s="327">
        <v>0.5</v>
      </c>
      <c r="P169" s="452">
        <v>1</v>
      </c>
      <c r="Q169" s="326">
        <v>1</v>
      </c>
      <c r="R169" s="452"/>
      <c r="S169" s="330"/>
      <c r="T169" s="452" t="s">
        <v>429</v>
      </c>
      <c r="U169" s="326" t="s">
        <v>429</v>
      </c>
      <c r="V169" s="452"/>
      <c r="W169" s="345">
        <f t="shared" si="63"/>
        <v>1141.8581999999999</v>
      </c>
      <c r="X169" s="410">
        <v>714.1</v>
      </c>
      <c r="Y169" s="363"/>
      <c r="Z169" s="410">
        <v>215.65819999999999</v>
      </c>
      <c r="AA169" s="409">
        <v>183.29999999999998</v>
      </c>
      <c r="AB169" s="405"/>
      <c r="AC169" s="405">
        <v>142.19999999999999</v>
      </c>
      <c r="AD169" s="405"/>
      <c r="AE169" s="405">
        <v>41.1</v>
      </c>
      <c r="AF169" s="405"/>
      <c r="AG169" s="409">
        <v>28.8</v>
      </c>
      <c r="AH169" s="405">
        <v>28.8</v>
      </c>
      <c r="AI169" s="405"/>
      <c r="AJ169" s="405"/>
      <c r="AK169" s="332">
        <v>1155.4000000000001</v>
      </c>
      <c r="AL169" s="318"/>
      <c r="AN169" s="417">
        <f t="shared" si="69"/>
        <v>1141.8581999999999</v>
      </c>
      <c r="AO169" s="417">
        <f t="shared" si="70"/>
        <v>929.75819999999999</v>
      </c>
      <c r="AP169" s="318">
        <f t="shared" si="71"/>
        <v>1164.5025987216372</v>
      </c>
      <c r="AQ169" s="318">
        <f t="shared" si="72"/>
        <v>976.82483706119547</v>
      </c>
    </row>
    <row r="170" spans="1:45" s="417" customFormat="1" ht="19.95" customHeight="1">
      <c r="A170" s="735"/>
      <c r="B170" s="402" t="s">
        <v>166</v>
      </c>
      <c r="C170" s="21" t="s">
        <v>663</v>
      </c>
      <c r="D170" s="452">
        <v>237</v>
      </c>
      <c r="E170" s="313" t="s">
        <v>15</v>
      </c>
      <c r="F170" s="453">
        <v>1</v>
      </c>
      <c r="G170" s="327"/>
      <c r="H170" s="453"/>
      <c r="I170" s="327">
        <v>0.25</v>
      </c>
      <c r="J170" s="453"/>
      <c r="K170" s="327"/>
      <c r="L170" s="453">
        <v>1</v>
      </c>
      <c r="M170" s="327"/>
      <c r="N170" s="453"/>
      <c r="O170" s="327">
        <v>0.25</v>
      </c>
      <c r="P170" s="452">
        <v>1</v>
      </c>
      <c r="Q170" s="326"/>
      <c r="R170" s="452"/>
      <c r="S170" s="330"/>
      <c r="T170" s="452" t="s">
        <v>429</v>
      </c>
      <c r="U170" s="326"/>
      <c r="V170" s="452"/>
      <c r="W170" s="345">
        <f t="shared" si="63"/>
        <v>786.41639999999995</v>
      </c>
      <c r="X170" s="410">
        <v>428.2</v>
      </c>
      <c r="Y170" s="363"/>
      <c r="Z170" s="410">
        <v>129.31639999999999</v>
      </c>
      <c r="AA170" s="409">
        <v>227.10000000000002</v>
      </c>
      <c r="AB170" s="405">
        <v>6.5</v>
      </c>
      <c r="AC170" s="405">
        <v>207.3</v>
      </c>
      <c r="AD170" s="405"/>
      <c r="AE170" s="405">
        <v>13.3</v>
      </c>
      <c r="AF170" s="405"/>
      <c r="AG170" s="409">
        <v>1.8</v>
      </c>
      <c r="AH170" s="405">
        <v>1.8</v>
      </c>
      <c r="AI170" s="405"/>
      <c r="AJ170" s="405"/>
      <c r="AK170" s="332">
        <v>788.6</v>
      </c>
      <c r="AL170" s="318"/>
      <c r="AN170" s="417">
        <f t="shared" si="69"/>
        <v>786.41639999999995</v>
      </c>
      <c r="AO170" s="417">
        <f t="shared" si="70"/>
        <v>557.51639999999998</v>
      </c>
      <c r="AP170" s="318">
        <f t="shared" si="71"/>
        <v>802.01196740305807</v>
      </c>
      <c r="AQ170" s="318">
        <f t="shared" si="72"/>
        <v>585.73924552528206</v>
      </c>
    </row>
    <row r="171" spans="1:45" s="417" customFormat="1" ht="19.95" customHeight="1">
      <c r="A171" s="735"/>
      <c r="B171" s="402" t="s">
        <v>948</v>
      </c>
      <c r="C171" s="21" t="s">
        <v>664</v>
      </c>
      <c r="D171" s="452">
        <v>395</v>
      </c>
      <c r="E171" s="313" t="s">
        <v>15</v>
      </c>
      <c r="F171" s="453">
        <v>1</v>
      </c>
      <c r="G171" s="327"/>
      <c r="H171" s="453"/>
      <c r="I171" s="327">
        <v>0.25</v>
      </c>
      <c r="J171" s="453"/>
      <c r="K171" s="327"/>
      <c r="L171" s="453">
        <v>1</v>
      </c>
      <c r="M171" s="327"/>
      <c r="N171" s="453"/>
      <c r="O171" s="327">
        <v>0.25</v>
      </c>
      <c r="P171" s="452">
        <v>1</v>
      </c>
      <c r="Q171" s="326"/>
      <c r="R171" s="452"/>
      <c r="S171" s="330">
        <v>1</v>
      </c>
      <c r="T171" s="452" t="s">
        <v>429</v>
      </c>
      <c r="U171" s="326"/>
      <c r="V171" s="452"/>
      <c r="W171" s="345">
        <f t="shared" si="63"/>
        <v>765.74620000000016</v>
      </c>
      <c r="X171" s="410">
        <v>409.1</v>
      </c>
      <c r="Y171" s="363">
        <v>49</v>
      </c>
      <c r="Z171" s="410">
        <v>138.34620000000001</v>
      </c>
      <c r="AA171" s="409">
        <v>157.10000000000002</v>
      </c>
      <c r="AB171" s="405"/>
      <c r="AC171" s="405">
        <v>121.4</v>
      </c>
      <c r="AD171" s="405"/>
      <c r="AE171" s="405">
        <v>35.700000000000003</v>
      </c>
      <c r="AF171" s="405"/>
      <c r="AG171" s="409">
        <v>12.2</v>
      </c>
      <c r="AH171" s="405">
        <v>12.2</v>
      </c>
      <c r="AI171" s="405"/>
      <c r="AJ171" s="405"/>
      <c r="AK171" s="332">
        <v>788.8</v>
      </c>
      <c r="AL171" s="318"/>
      <c r="AN171" s="417">
        <f t="shared" si="69"/>
        <v>765.74620000000016</v>
      </c>
      <c r="AO171" s="417">
        <f t="shared" si="70"/>
        <v>596.44620000000009</v>
      </c>
      <c r="AP171" s="318">
        <f t="shared" si="71"/>
        <v>780.93185288787936</v>
      </c>
      <c r="AQ171" s="318">
        <f t="shared" si="72"/>
        <v>626.63976734033565</v>
      </c>
    </row>
    <row r="172" spans="1:45" s="417" customFormat="1" ht="19.95" customHeight="1">
      <c r="A172" s="735"/>
      <c r="B172" s="402" t="s">
        <v>168</v>
      </c>
      <c r="C172" s="21" t="s">
        <v>665</v>
      </c>
      <c r="D172" s="452">
        <v>292</v>
      </c>
      <c r="E172" s="313" t="s">
        <v>15</v>
      </c>
      <c r="F172" s="453">
        <v>1</v>
      </c>
      <c r="G172" s="327"/>
      <c r="H172" s="453"/>
      <c r="I172" s="327">
        <v>0.25</v>
      </c>
      <c r="J172" s="453"/>
      <c r="K172" s="327"/>
      <c r="L172" s="453">
        <v>1</v>
      </c>
      <c r="M172" s="327"/>
      <c r="N172" s="453"/>
      <c r="O172" s="327">
        <v>0.25</v>
      </c>
      <c r="P172" s="452">
        <v>1</v>
      </c>
      <c r="Q172" s="326"/>
      <c r="R172" s="452"/>
      <c r="S172" s="330"/>
      <c r="T172" s="452" t="s">
        <v>429</v>
      </c>
      <c r="U172" s="326"/>
      <c r="V172" s="452"/>
      <c r="W172" s="345">
        <f t="shared" si="63"/>
        <v>525.27800000000002</v>
      </c>
      <c r="X172" s="410">
        <v>389</v>
      </c>
      <c r="Y172" s="363"/>
      <c r="Z172" s="410">
        <v>117.47799999999999</v>
      </c>
      <c r="AA172" s="409">
        <v>16.2</v>
      </c>
      <c r="AB172" s="405"/>
      <c r="AC172" s="405">
        <v>12.7</v>
      </c>
      <c r="AD172" s="405"/>
      <c r="AE172" s="405">
        <v>3.5</v>
      </c>
      <c r="AF172" s="405"/>
      <c r="AG172" s="409">
        <v>2.6</v>
      </c>
      <c r="AH172" s="405">
        <v>2.6</v>
      </c>
      <c r="AI172" s="405"/>
      <c r="AJ172" s="405"/>
      <c r="AK172" s="332">
        <v>537.79999999999995</v>
      </c>
      <c r="AL172" s="318"/>
      <c r="AN172" s="417">
        <f t="shared" si="69"/>
        <v>525.27800000000002</v>
      </c>
      <c r="AO172" s="417">
        <f t="shared" si="70"/>
        <v>506.47800000000001</v>
      </c>
      <c r="AP172" s="318">
        <f t="shared" si="71"/>
        <v>535.69488405066784</v>
      </c>
      <c r="AQ172" s="318">
        <f t="shared" si="72"/>
        <v>532.11715672427545</v>
      </c>
    </row>
    <row r="173" spans="1:45" s="417" customFormat="1" ht="19.95" customHeight="1">
      <c r="A173" s="735"/>
      <c r="B173" s="402" t="s">
        <v>169</v>
      </c>
      <c r="C173" s="21" t="s">
        <v>666</v>
      </c>
      <c r="D173" s="452">
        <v>285</v>
      </c>
      <c r="E173" s="313" t="s">
        <v>15</v>
      </c>
      <c r="F173" s="453">
        <v>1</v>
      </c>
      <c r="G173" s="327"/>
      <c r="H173" s="453"/>
      <c r="I173" s="327">
        <v>0.25</v>
      </c>
      <c r="J173" s="453"/>
      <c r="K173" s="327"/>
      <c r="L173" s="453">
        <v>1</v>
      </c>
      <c r="M173" s="327"/>
      <c r="N173" s="453"/>
      <c r="O173" s="327">
        <v>0.25</v>
      </c>
      <c r="P173" s="452">
        <v>1</v>
      </c>
      <c r="Q173" s="326"/>
      <c r="R173" s="452"/>
      <c r="S173" s="330"/>
      <c r="T173" s="452" t="s">
        <v>429</v>
      </c>
      <c r="U173" s="326"/>
      <c r="V173" s="452"/>
      <c r="W173" s="345">
        <f t="shared" si="63"/>
        <v>595.60879999999997</v>
      </c>
      <c r="X173" s="410">
        <v>394.4</v>
      </c>
      <c r="Y173" s="363"/>
      <c r="Z173" s="410">
        <v>119.10879999999999</v>
      </c>
      <c r="AA173" s="409">
        <v>76.2</v>
      </c>
      <c r="AB173" s="405"/>
      <c r="AC173" s="405">
        <v>69.3</v>
      </c>
      <c r="AD173" s="405"/>
      <c r="AE173" s="405">
        <v>6.9</v>
      </c>
      <c r="AF173" s="405"/>
      <c r="AG173" s="409">
        <v>5.9</v>
      </c>
      <c r="AH173" s="405">
        <v>5.9</v>
      </c>
      <c r="AI173" s="405"/>
      <c r="AJ173" s="405"/>
      <c r="AK173" s="332">
        <v>608.1</v>
      </c>
      <c r="AL173" s="318"/>
      <c r="AN173" s="417">
        <f t="shared" si="69"/>
        <v>595.60879999999997</v>
      </c>
      <c r="AO173" s="417">
        <f t="shared" si="70"/>
        <v>513.50879999999995</v>
      </c>
      <c r="AP173" s="318">
        <f t="shared" si="71"/>
        <v>607.42042700352454</v>
      </c>
      <c r="AQ173" s="318">
        <f t="shared" si="72"/>
        <v>539.50387303869968</v>
      </c>
    </row>
    <row r="174" spans="1:45" s="417" customFormat="1" ht="19.95" customHeight="1">
      <c r="A174" s="735"/>
      <c r="B174" s="402" t="s">
        <v>358</v>
      </c>
      <c r="C174" s="21" t="s">
        <v>667</v>
      </c>
      <c r="D174" s="452">
        <v>886</v>
      </c>
      <c r="E174" s="313" t="s">
        <v>15</v>
      </c>
      <c r="F174" s="453">
        <v>1</v>
      </c>
      <c r="G174" s="327">
        <v>1</v>
      </c>
      <c r="H174" s="453"/>
      <c r="I174" s="327">
        <v>0.5</v>
      </c>
      <c r="J174" s="453"/>
      <c r="K174" s="327"/>
      <c r="L174" s="453">
        <v>1</v>
      </c>
      <c r="M174" s="327">
        <v>1</v>
      </c>
      <c r="N174" s="453"/>
      <c r="O174" s="327">
        <v>0.5</v>
      </c>
      <c r="P174" s="452">
        <v>1</v>
      </c>
      <c r="Q174" s="326">
        <v>1</v>
      </c>
      <c r="R174" s="452"/>
      <c r="S174" s="330">
        <v>1</v>
      </c>
      <c r="T174" s="452" t="s">
        <v>429</v>
      </c>
      <c r="U174" s="326" t="s">
        <v>429</v>
      </c>
      <c r="V174" s="452"/>
      <c r="W174" s="345">
        <f t="shared" si="63"/>
        <v>1408.0764000000001</v>
      </c>
      <c r="X174" s="410">
        <v>760.2</v>
      </c>
      <c r="Y174" s="363">
        <v>98</v>
      </c>
      <c r="Z174" s="410">
        <v>259.1764</v>
      </c>
      <c r="AA174" s="409">
        <v>280.3</v>
      </c>
      <c r="AB174" s="405"/>
      <c r="AC174" s="405">
        <v>259.60000000000002</v>
      </c>
      <c r="AD174" s="405"/>
      <c r="AE174" s="405">
        <v>20.7</v>
      </c>
      <c r="AF174" s="405"/>
      <c r="AG174" s="409">
        <v>10.4</v>
      </c>
      <c r="AH174" s="405">
        <v>10.4</v>
      </c>
      <c r="AI174" s="405"/>
      <c r="AJ174" s="405"/>
      <c r="AK174" s="332">
        <v>1441.1</v>
      </c>
      <c r="AL174" s="318"/>
      <c r="AN174" s="417">
        <f t="shared" si="69"/>
        <v>1408.0764000000001</v>
      </c>
      <c r="AO174" s="417">
        <f t="shared" si="70"/>
        <v>1117.3764000000001</v>
      </c>
      <c r="AP174" s="318">
        <f t="shared" si="71"/>
        <v>1436.0002205165299</v>
      </c>
      <c r="AQ174" s="318">
        <f t="shared" si="72"/>
        <v>1173.940729822039</v>
      </c>
    </row>
    <row r="175" spans="1:45" s="417" customFormat="1" ht="19.95" customHeight="1">
      <c r="A175" s="735"/>
      <c r="B175" s="402" t="s">
        <v>170</v>
      </c>
      <c r="C175" s="21" t="s">
        <v>668</v>
      </c>
      <c r="D175" s="452">
        <v>279</v>
      </c>
      <c r="E175" s="313" t="s">
        <v>15</v>
      </c>
      <c r="F175" s="453">
        <v>1</v>
      </c>
      <c r="G175" s="327"/>
      <c r="H175" s="453"/>
      <c r="I175" s="327">
        <v>0.25</v>
      </c>
      <c r="J175" s="453"/>
      <c r="K175" s="327"/>
      <c r="L175" s="453">
        <v>1</v>
      </c>
      <c r="M175" s="327"/>
      <c r="N175" s="453"/>
      <c r="O175" s="327">
        <v>0.25</v>
      </c>
      <c r="P175" s="452">
        <v>1</v>
      </c>
      <c r="Q175" s="326"/>
      <c r="R175" s="452"/>
      <c r="S175" s="330">
        <v>1</v>
      </c>
      <c r="T175" s="452" t="s">
        <v>429</v>
      </c>
      <c r="U175" s="326"/>
      <c r="V175" s="452"/>
      <c r="W175" s="345">
        <f t="shared" si="63"/>
        <v>577.39279999999997</v>
      </c>
      <c r="X175" s="410">
        <v>338.4</v>
      </c>
      <c r="Y175" s="363">
        <v>48</v>
      </c>
      <c r="Z175" s="410">
        <v>116.69279999999999</v>
      </c>
      <c r="AA175" s="409">
        <v>64.8</v>
      </c>
      <c r="AB175" s="405">
        <v>6.5</v>
      </c>
      <c r="AC175" s="405">
        <v>50.4</v>
      </c>
      <c r="AD175" s="405"/>
      <c r="AE175" s="405">
        <v>7.9</v>
      </c>
      <c r="AF175" s="405"/>
      <c r="AG175" s="409">
        <v>9.5</v>
      </c>
      <c r="AH175" s="405">
        <v>9.5</v>
      </c>
      <c r="AI175" s="405"/>
      <c r="AJ175" s="405"/>
      <c r="AK175" s="332">
        <v>590.6</v>
      </c>
      <c r="AL175" s="318"/>
      <c r="AN175" s="417">
        <f t="shared" si="69"/>
        <v>577.39279999999997</v>
      </c>
      <c r="AO175" s="417">
        <f t="shared" si="70"/>
        <v>503.09279999999995</v>
      </c>
      <c r="AP175" s="318">
        <f t="shared" si="71"/>
        <v>588.84318217722887</v>
      </c>
      <c r="AQ175" s="318">
        <f t="shared" si="72"/>
        <v>528.56058960992277</v>
      </c>
    </row>
    <row r="176" spans="1:45" s="417" customFormat="1" ht="19.95" customHeight="1">
      <c r="A176" s="735"/>
      <c r="B176" s="402" t="s">
        <v>171</v>
      </c>
      <c r="C176" s="21" t="s">
        <v>669</v>
      </c>
      <c r="D176" s="452">
        <v>212</v>
      </c>
      <c r="E176" s="313" t="s">
        <v>15</v>
      </c>
      <c r="F176" s="453">
        <v>1</v>
      </c>
      <c r="G176" s="327"/>
      <c r="H176" s="453"/>
      <c r="I176" s="327">
        <v>0.25</v>
      </c>
      <c r="J176" s="453"/>
      <c r="K176" s="327"/>
      <c r="L176" s="453">
        <v>1</v>
      </c>
      <c r="M176" s="327"/>
      <c r="N176" s="453"/>
      <c r="O176" s="327">
        <v>0.25</v>
      </c>
      <c r="P176" s="454"/>
      <c r="Q176" s="326"/>
      <c r="R176" s="452"/>
      <c r="S176" s="330"/>
      <c r="T176" s="452" t="s">
        <v>430</v>
      </c>
      <c r="U176" s="326"/>
      <c r="V176" s="452"/>
      <c r="W176" s="345">
        <f t="shared" si="63"/>
        <v>101.3</v>
      </c>
      <c r="X176" s="363"/>
      <c r="Y176" s="363"/>
      <c r="Z176" s="410">
        <v>0</v>
      </c>
      <c r="AA176" s="409">
        <v>97</v>
      </c>
      <c r="AB176" s="405"/>
      <c r="AC176" s="405">
        <v>59.8</v>
      </c>
      <c r="AD176" s="405"/>
      <c r="AE176" s="405">
        <v>37.200000000000003</v>
      </c>
      <c r="AF176" s="405"/>
      <c r="AG176" s="409">
        <v>4.3</v>
      </c>
      <c r="AH176" s="405">
        <v>4.3</v>
      </c>
      <c r="AI176" s="405"/>
      <c r="AJ176" s="405"/>
      <c r="AK176" s="332">
        <v>102.9</v>
      </c>
      <c r="AL176" s="318"/>
      <c r="AN176" s="417">
        <f t="shared" si="69"/>
        <v>101.3</v>
      </c>
      <c r="AO176" s="417">
        <f t="shared" si="70"/>
        <v>0</v>
      </c>
      <c r="AP176" s="318">
        <f t="shared" si="71"/>
        <v>103.30889881992515</v>
      </c>
      <c r="AQ176" s="318">
        <f t="shared" si="72"/>
        <v>0</v>
      </c>
    </row>
    <row r="177" spans="1:43" s="417" customFormat="1" ht="19.95" customHeight="1">
      <c r="A177" s="735"/>
      <c r="B177" s="402" t="s">
        <v>172</v>
      </c>
      <c r="C177" s="21" t="s">
        <v>670</v>
      </c>
      <c r="D177" s="452">
        <v>635</v>
      </c>
      <c r="E177" s="313" t="s">
        <v>15</v>
      </c>
      <c r="F177" s="453">
        <v>1</v>
      </c>
      <c r="G177" s="327">
        <v>1</v>
      </c>
      <c r="H177" s="453"/>
      <c r="I177" s="327">
        <v>0.5</v>
      </c>
      <c r="J177" s="453"/>
      <c r="K177" s="327"/>
      <c r="L177" s="453">
        <v>1</v>
      </c>
      <c r="M177" s="327">
        <v>1</v>
      </c>
      <c r="N177" s="453"/>
      <c r="O177" s="327">
        <v>0.5</v>
      </c>
      <c r="P177" s="454"/>
      <c r="Q177" s="326"/>
      <c r="R177" s="452"/>
      <c r="S177" s="330">
        <v>1</v>
      </c>
      <c r="T177" s="452" t="s">
        <v>430</v>
      </c>
      <c r="U177" s="326" t="s">
        <v>429</v>
      </c>
      <c r="V177" s="452"/>
      <c r="W177" s="345">
        <f t="shared" si="63"/>
        <v>478.04359999999991</v>
      </c>
      <c r="X177" s="363">
        <v>204.09999999999997</v>
      </c>
      <c r="Y177" s="363">
        <v>97.7</v>
      </c>
      <c r="Z177" s="410">
        <v>91.143599999999978</v>
      </c>
      <c r="AA177" s="409">
        <v>80.699999999999989</v>
      </c>
      <c r="AB177" s="405"/>
      <c r="AC177" s="405">
        <v>38.9</v>
      </c>
      <c r="AD177" s="405"/>
      <c r="AE177" s="405">
        <v>41.8</v>
      </c>
      <c r="AF177" s="405"/>
      <c r="AG177" s="409">
        <v>4.4000000000000004</v>
      </c>
      <c r="AH177" s="405">
        <v>4.4000000000000004</v>
      </c>
      <c r="AI177" s="405"/>
      <c r="AJ177" s="405"/>
      <c r="AK177" s="332">
        <v>478.4</v>
      </c>
      <c r="AL177" s="318"/>
      <c r="AN177" s="417">
        <f t="shared" si="69"/>
        <v>478.04359999999991</v>
      </c>
      <c r="AO177" s="417">
        <f t="shared" si="70"/>
        <v>392.94359999999995</v>
      </c>
      <c r="AP177" s="318">
        <f t="shared" si="71"/>
        <v>487.52377002875386</v>
      </c>
      <c r="AQ177" s="318">
        <f t="shared" si="72"/>
        <v>412.83536735060744</v>
      </c>
    </row>
    <row r="178" spans="1:43" s="417" customFormat="1" ht="19.95" customHeight="1">
      <c r="A178" s="735"/>
      <c r="B178" s="402" t="s">
        <v>72</v>
      </c>
      <c r="C178" s="21" t="s">
        <v>671</v>
      </c>
      <c r="D178" s="452">
        <v>209</v>
      </c>
      <c r="E178" s="313" t="s">
        <v>15</v>
      </c>
      <c r="F178" s="453">
        <v>1</v>
      </c>
      <c r="G178" s="327"/>
      <c r="H178" s="453"/>
      <c r="I178" s="327">
        <v>0.25</v>
      </c>
      <c r="J178" s="453"/>
      <c r="K178" s="327"/>
      <c r="L178" s="453">
        <v>1</v>
      </c>
      <c r="M178" s="327"/>
      <c r="N178" s="453"/>
      <c r="O178" s="327">
        <v>0.25</v>
      </c>
      <c r="P178" s="454"/>
      <c r="Q178" s="326"/>
      <c r="R178" s="452"/>
      <c r="S178" s="330"/>
      <c r="T178" s="452" t="s">
        <v>430</v>
      </c>
      <c r="U178" s="326"/>
      <c r="V178" s="452"/>
      <c r="W178" s="345">
        <f t="shared" si="63"/>
        <v>110</v>
      </c>
      <c r="X178" s="363"/>
      <c r="Y178" s="363"/>
      <c r="Z178" s="410">
        <v>0</v>
      </c>
      <c r="AA178" s="409">
        <v>108.4</v>
      </c>
      <c r="AB178" s="405"/>
      <c r="AC178" s="405">
        <v>106.9</v>
      </c>
      <c r="AD178" s="405"/>
      <c r="AE178" s="405">
        <v>1.5</v>
      </c>
      <c r="AF178" s="405"/>
      <c r="AG178" s="409">
        <v>1.6</v>
      </c>
      <c r="AH178" s="405">
        <v>1.6</v>
      </c>
      <c r="AI178" s="405"/>
      <c r="AJ178" s="405"/>
      <c r="AK178" s="332">
        <v>112.4</v>
      </c>
      <c r="AL178" s="318"/>
      <c r="AN178" s="417">
        <f t="shared" si="69"/>
        <v>110</v>
      </c>
      <c r="AO178" s="417">
        <f t="shared" si="70"/>
        <v>0</v>
      </c>
      <c r="AP178" s="318">
        <f t="shared" si="71"/>
        <v>112.18143011048141</v>
      </c>
      <c r="AQ178" s="318">
        <f t="shared" si="72"/>
        <v>0</v>
      </c>
    </row>
    <row r="179" spans="1:43" s="417" customFormat="1" ht="19.95" customHeight="1">
      <c r="A179" s="735"/>
      <c r="B179" s="402" t="s">
        <v>173</v>
      </c>
      <c r="C179" s="21" t="s">
        <v>672</v>
      </c>
      <c r="D179" s="452">
        <v>765</v>
      </c>
      <c r="E179" s="313" t="s">
        <v>15</v>
      </c>
      <c r="F179" s="453">
        <v>1</v>
      </c>
      <c r="G179" s="327"/>
      <c r="H179" s="453"/>
      <c r="I179" s="327">
        <v>0.5</v>
      </c>
      <c r="J179" s="453"/>
      <c r="K179" s="327"/>
      <c r="L179" s="453">
        <v>1</v>
      </c>
      <c r="M179" s="327"/>
      <c r="N179" s="453"/>
      <c r="O179" s="327">
        <v>0.5</v>
      </c>
      <c r="P179" s="454"/>
      <c r="Q179" s="326"/>
      <c r="R179" s="452"/>
      <c r="S179" s="330">
        <v>1</v>
      </c>
      <c r="T179" s="452" t="s">
        <v>430</v>
      </c>
      <c r="U179" s="326"/>
      <c r="V179" s="452"/>
      <c r="W179" s="345">
        <f t="shared" si="63"/>
        <v>534.83839999999998</v>
      </c>
      <c r="X179" s="363">
        <v>229.2</v>
      </c>
      <c r="Y179" s="363">
        <v>110</v>
      </c>
      <c r="Z179" s="410">
        <v>102.43839999999999</v>
      </c>
      <c r="AA179" s="409">
        <v>67.5</v>
      </c>
      <c r="AB179" s="405"/>
      <c r="AC179" s="405">
        <v>48.4</v>
      </c>
      <c r="AD179" s="405"/>
      <c r="AE179" s="405">
        <v>19.100000000000001</v>
      </c>
      <c r="AF179" s="405"/>
      <c r="AG179" s="409">
        <v>25.7</v>
      </c>
      <c r="AH179" s="405">
        <v>25.7</v>
      </c>
      <c r="AI179" s="405"/>
      <c r="AJ179" s="405"/>
      <c r="AK179" s="332">
        <v>547</v>
      </c>
      <c r="AL179" s="318"/>
      <c r="AN179" s="417">
        <f t="shared" si="69"/>
        <v>534.83839999999998</v>
      </c>
      <c r="AO179" s="417">
        <f t="shared" si="70"/>
        <v>441.63839999999999</v>
      </c>
      <c r="AP179" s="318">
        <f t="shared" si="71"/>
        <v>545.44487809092459</v>
      </c>
      <c r="AQ179" s="318">
        <f t="shared" si="72"/>
        <v>463.99521738013931</v>
      </c>
    </row>
    <row r="180" spans="1:43" s="417" customFormat="1" ht="19.95" customHeight="1">
      <c r="A180" s="735"/>
      <c r="B180" s="402" t="s">
        <v>174</v>
      </c>
      <c r="C180" s="21" t="s">
        <v>673</v>
      </c>
      <c r="D180" s="452">
        <v>411</v>
      </c>
      <c r="E180" s="313" t="s">
        <v>15</v>
      </c>
      <c r="F180" s="453">
        <v>1</v>
      </c>
      <c r="G180" s="327"/>
      <c r="H180" s="453"/>
      <c r="I180" s="327">
        <v>0.25</v>
      </c>
      <c r="J180" s="453"/>
      <c r="K180" s="327"/>
      <c r="L180" s="453">
        <v>1</v>
      </c>
      <c r="M180" s="327"/>
      <c r="N180" s="453"/>
      <c r="O180" s="327">
        <v>0.25</v>
      </c>
      <c r="P180" s="454">
        <v>1</v>
      </c>
      <c r="Q180" s="326"/>
      <c r="R180" s="452"/>
      <c r="S180" s="330"/>
      <c r="T180" s="452" t="s">
        <v>429</v>
      </c>
      <c r="U180" s="326"/>
      <c r="V180" s="452"/>
      <c r="W180" s="345">
        <f t="shared" si="63"/>
        <v>750.97919999999988</v>
      </c>
      <c r="X180" s="410">
        <v>399.59999999999997</v>
      </c>
      <c r="Y180" s="363"/>
      <c r="Z180" s="410">
        <v>120.67919999999998</v>
      </c>
      <c r="AA180" s="409">
        <v>222.3</v>
      </c>
      <c r="AB180" s="405">
        <v>6.5</v>
      </c>
      <c r="AC180" s="405">
        <v>204</v>
      </c>
      <c r="AD180" s="405"/>
      <c r="AE180" s="405">
        <v>11.8</v>
      </c>
      <c r="AF180" s="405"/>
      <c r="AG180" s="409">
        <v>8.4</v>
      </c>
      <c r="AH180" s="405">
        <v>8.4</v>
      </c>
      <c r="AI180" s="405"/>
      <c r="AJ180" s="405"/>
      <c r="AK180" s="332">
        <v>774.2</v>
      </c>
      <c r="AL180" s="318"/>
      <c r="AN180" s="417">
        <f t="shared" si="69"/>
        <v>750.97919999999988</v>
      </c>
      <c r="AO180" s="417">
        <f t="shared" si="70"/>
        <v>520.27919999999995</v>
      </c>
      <c r="AP180" s="318">
        <f t="shared" si="71"/>
        <v>765.87200581113837</v>
      </c>
      <c r="AQ180" s="318">
        <f t="shared" si="72"/>
        <v>546.61700726740457</v>
      </c>
    </row>
    <row r="181" spans="1:43" s="417" customFormat="1" ht="19.95" customHeight="1">
      <c r="A181" s="735"/>
      <c r="B181" s="402" t="s">
        <v>175</v>
      </c>
      <c r="C181" s="21" t="s">
        <v>674</v>
      </c>
      <c r="D181" s="452">
        <v>229</v>
      </c>
      <c r="E181" s="313" t="s">
        <v>15</v>
      </c>
      <c r="F181" s="453">
        <v>1</v>
      </c>
      <c r="G181" s="327"/>
      <c r="H181" s="453"/>
      <c r="I181" s="327">
        <v>0.25</v>
      </c>
      <c r="J181" s="453"/>
      <c r="K181" s="327"/>
      <c r="L181" s="453">
        <v>1</v>
      </c>
      <c r="M181" s="327"/>
      <c r="N181" s="453"/>
      <c r="O181" s="327">
        <v>0.25</v>
      </c>
      <c r="P181" s="454">
        <v>1</v>
      </c>
      <c r="Q181" s="326"/>
      <c r="R181" s="452"/>
      <c r="S181" s="330"/>
      <c r="T181" s="452" t="s">
        <v>429</v>
      </c>
      <c r="U181" s="326"/>
      <c r="V181" s="452"/>
      <c r="W181" s="345">
        <f t="shared" si="63"/>
        <v>665.02320000000009</v>
      </c>
      <c r="X181" s="410">
        <v>471.6</v>
      </c>
      <c r="Y181" s="363"/>
      <c r="Z181" s="410">
        <v>142.42320000000001</v>
      </c>
      <c r="AA181" s="409">
        <v>42.8</v>
      </c>
      <c r="AB181" s="405"/>
      <c r="AC181" s="405">
        <v>29.2</v>
      </c>
      <c r="AD181" s="405"/>
      <c r="AE181" s="405">
        <v>13.6</v>
      </c>
      <c r="AF181" s="405"/>
      <c r="AG181" s="409">
        <v>8.1999999999999993</v>
      </c>
      <c r="AH181" s="405">
        <v>8.1999999999999993</v>
      </c>
      <c r="AI181" s="405"/>
      <c r="AJ181" s="405"/>
      <c r="AK181" s="332">
        <v>681.4</v>
      </c>
      <c r="AL181" s="318"/>
      <c r="AN181" s="417">
        <f t="shared" si="69"/>
        <v>665.02320000000009</v>
      </c>
      <c r="AO181" s="417">
        <f t="shared" si="70"/>
        <v>614.02320000000009</v>
      </c>
      <c r="AP181" s="318">
        <f t="shared" si="71"/>
        <v>678.2113966604428</v>
      </c>
      <c r="AQ181" s="318">
        <f t="shared" si="72"/>
        <v>645.10655812639675</v>
      </c>
    </row>
    <row r="182" spans="1:43" s="417" customFormat="1" ht="19.95" customHeight="1">
      <c r="A182" s="735"/>
      <c r="B182" s="402" t="s">
        <v>176</v>
      </c>
      <c r="C182" s="21" t="s">
        <v>675</v>
      </c>
      <c r="D182" s="452">
        <v>904</v>
      </c>
      <c r="E182" s="313" t="s">
        <v>15</v>
      </c>
      <c r="F182" s="453">
        <v>1</v>
      </c>
      <c r="G182" s="327">
        <v>0.25</v>
      </c>
      <c r="H182" s="453"/>
      <c r="I182" s="327">
        <v>0.5</v>
      </c>
      <c r="J182" s="453"/>
      <c r="K182" s="327"/>
      <c r="L182" s="453">
        <v>1</v>
      </c>
      <c r="M182" s="327">
        <v>0.25</v>
      </c>
      <c r="N182" s="453"/>
      <c r="O182" s="327">
        <v>0.5</v>
      </c>
      <c r="P182" s="454">
        <v>1</v>
      </c>
      <c r="Q182" s="326">
        <v>1</v>
      </c>
      <c r="R182" s="452"/>
      <c r="S182" s="330">
        <v>1</v>
      </c>
      <c r="T182" s="452" t="s">
        <v>429</v>
      </c>
      <c r="U182" s="452" t="s">
        <v>429</v>
      </c>
      <c r="V182" s="452"/>
      <c r="W182" s="345">
        <f t="shared" si="63"/>
        <v>899.31719999999996</v>
      </c>
      <c r="X182" s="409">
        <v>504.2</v>
      </c>
      <c r="Y182" s="363">
        <v>64.400000000000006</v>
      </c>
      <c r="Z182" s="410">
        <v>171.71719999999999</v>
      </c>
      <c r="AA182" s="409">
        <v>143.4</v>
      </c>
      <c r="AB182" s="409">
        <v>6.5</v>
      </c>
      <c r="AC182" s="409">
        <v>128.4</v>
      </c>
      <c r="AD182" s="409"/>
      <c r="AE182" s="409">
        <v>8.5</v>
      </c>
      <c r="AF182" s="409"/>
      <c r="AG182" s="409">
        <v>15.6</v>
      </c>
      <c r="AH182" s="409">
        <v>15.6</v>
      </c>
      <c r="AI182" s="409"/>
      <c r="AJ182" s="409"/>
      <c r="AK182" s="332">
        <v>921.6</v>
      </c>
      <c r="AL182" s="318"/>
      <c r="AN182" s="417">
        <f t="shared" si="69"/>
        <v>899.31719999999996</v>
      </c>
      <c r="AO182" s="417">
        <f t="shared" si="70"/>
        <v>740.31719999999996</v>
      </c>
      <c r="AP182" s="318">
        <f t="shared" si="71"/>
        <v>917.15172380867114</v>
      </c>
      <c r="AQ182" s="318">
        <f t="shared" si="72"/>
        <v>777.79386970031601</v>
      </c>
    </row>
    <row r="183" spans="1:43" s="417" customFormat="1" ht="19.95" customHeight="1">
      <c r="A183" s="735"/>
      <c r="B183" s="402" t="s">
        <v>177</v>
      </c>
      <c r="C183" s="21" t="s">
        <v>676</v>
      </c>
      <c r="D183" s="452">
        <v>236</v>
      </c>
      <c r="E183" s="313" t="s">
        <v>15</v>
      </c>
      <c r="F183" s="453">
        <v>1</v>
      </c>
      <c r="G183" s="327"/>
      <c r="H183" s="453"/>
      <c r="I183" s="327">
        <v>0.25</v>
      </c>
      <c r="J183" s="453"/>
      <c r="K183" s="327"/>
      <c r="L183" s="453">
        <v>1</v>
      </c>
      <c r="M183" s="327"/>
      <c r="N183" s="453"/>
      <c r="O183" s="327">
        <v>0.25</v>
      </c>
      <c r="P183" s="454"/>
      <c r="Q183" s="326"/>
      <c r="R183" s="452"/>
      <c r="S183" s="330"/>
      <c r="T183" s="452" t="s">
        <v>430</v>
      </c>
      <c r="U183" s="326"/>
      <c r="V183" s="452"/>
      <c r="W183" s="345">
        <f t="shared" si="63"/>
        <v>3.1</v>
      </c>
      <c r="X183" s="363"/>
      <c r="Y183" s="363"/>
      <c r="Z183" s="410">
        <v>0</v>
      </c>
      <c r="AA183" s="409">
        <v>1.3</v>
      </c>
      <c r="AB183" s="405"/>
      <c r="AC183" s="405"/>
      <c r="AD183" s="405"/>
      <c r="AE183" s="405">
        <v>1.3</v>
      </c>
      <c r="AF183" s="405"/>
      <c r="AG183" s="409">
        <v>1.8</v>
      </c>
      <c r="AH183" s="405">
        <v>1.8</v>
      </c>
      <c r="AI183" s="405"/>
      <c r="AJ183" s="405"/>
      <c r="AK183" s="332">
        <v>3.2</v>
      </c>
      <c r="AL183" s="318"/>
      <c r="AN183" s="417">
        <f t="shared" si="69"/>
        <v>3.1</v>
      </c>
      <c r="AO183" s="417">
        <f t="shared" si="70"/>
        <v>0</v>
      </c>
      <c r="AP183" s="318">
        <f t="shared" si="71"/>
        <v>3.1614766667499308</v>
      </c>
      <c r="AQ183" s="318">
        <f t="shared" si="72"/>
        <v>0</v>
      </c>
    </row>
    <row r="184" spans="1:43" s="417" customFormat="1" ht="19.95" customHeight="1">
      <c r="A184" s="735"/>
      <c r="B184" s="402" t="s">
        <v>178</v>
      </c>
      <c r="C184" s="21" t="s">
        <v>677</v>
      </c>
      <c r="D184" s="452">
        <v>393</v>
      </c>
      <c r="E184" s="313" t="s">
        <v>15</v>
      </c>
      <c r="F184" s="453">
        <v>1</v>
      </c>
      <c r="G184" s="327"/>
      <c r="H184" s="453"/>
      <c r="I184" s="327">
        <v>0.25</v>
      </c>
      <c r="J184" s="453"/>
      <c r="K184" s="327"/>
      <c r="L184" s="453">
        <v>1</v>
      </c>
      <c r="M184" s="327"/>
      <c r="N184" s="453"/>
      <c r="O184" s="327">
        <v>0.25</v>
      </c>
      <c r="P184" s="452">
        <v>1</v>
      </c>
      <c r="Q184" s="326"/>
      <c r="R184" s="452"/>
      <c r="S184" s="330"/>
      <c r="T184" s="452" t="s">
        <v>429</v>
      </c>
      <c r="U184" s="326"/>
      <c r="V184" s="452"/>
      <c r="W184" s="345">
        <f t="shared" si="63"/>
        <v>489.65679999999998</v>
      </c>
      <c r="X184" s="410">
        <v>318.39999999999998</v>
      </c>
      <c r="Y184" s="363"/>
      <c r="Z184" s="410">
        <v>96.15679999999999</v>
      </c>
      <c r="AA184" s="409">
        <v>65</v>
      </c>
      <c r="AB184" s="405">
        <v>6.5</v>
      </c>
      <c r="AC184" s="405">
        <v>35.6</v>
      </c>
      <c r="AD184" s="405"/>
      <c r="AE184" s="405">
        <v>22.9</v>
      </c>
      <c r="AF184" s="405"/>
      <c r="AG184" s="409">
        <v>10.1</v>
      </c>
      <c r="AH184" s="405">
        <v>10.1</v>
      </c>
      <c r="AI184" s="405"/>
      <c r="AJ184" s="405"/>
      <c r="AK184" s="332">
        <v>494.8</v>
      </c>
      <c r="AL184" s="318"/>
      <c r="AN184" s="417">
        <f t="shared" si="69"/>
        <v>489.65679999999998</v>
      </c>
      <c r="AO184" s="417">
        <f t="shared" si="70"/>
        <v>414.55679999999995</v>
      </c>
      <c r="AP184" s="318">
        <f t="shared" si="71"/>
        <v>499.36727352110881</v>
      </c>
      <c r="AQ184" s="318">
        <f t="shared" si="72"/>
        <v>435.54268046531939</v>
      </c>
    </row>
    <row r="185" spans="1:43" s="417" customFormat="1" ht="19.95" customHeight="1">
      <c r="A185" s="735"/>
      <c r="B185" s="402" t="s">
        <v>949</v>
      </c>
      <c r="C185" s="21" t="s">
        <v>678</v>
      </c>
      <c r="D185" s="452">
        <v>414</v>
      </c>
      <c r="E185" s="313" t="s">
        <v>15</v>
      </c>
      <c r="F185" s="453">
        <v>1</v>
      </c>
      <c r="G185" s="327"/>
      <c r="H185" s="453"/>
      <c r="I185" s="327">
        <v>0.25</v>
      </c>
      <c r="J185" s="453"/>
      <c r="K185" s="327"/>
      <c r="L185" s="453">
        <v>1</v>
      </c>
      <c r="M185" s="327"/>
      <c r="N185" s="453"/>
      <c r="O185" s="327">
        <v>0.25</v>
      </c>
      <c r="P185" s="452">
        <v>1</v>
      </c>
      <c r="Q185" s="326"/>
      <c r="R185" s="452"/>
      <c r="S185" s="330"/>
      <c r="T185" s="452" t="s">
        <v>429</v>
      </c>
      <c r="U185" s="326"/>
      <c r="V185" s="452"/>
      <c r="W185" s="345">
        <f t="shared" si="63"/>
        <v>598.67820000000006</v>
      </c>
      <c r="X185" s="410">
        <v>374.1</v>
      </c>
      <c r="Y185" s="363"/>
      <c r="Z185" s="410">
        <v>112.9782</v>
      </c>
      <c r="AA185" s="409">
        <v>99.4</v>
      </c>
      <c r="AB185" s="405">
        <v>6.5</v>
      </c>
      <c r="AC185" s="405">
        <v>54.5</v>
      </c>
      <c r="AD185" s="405"/>
      <c r="AE185" s="405">
        <v>38.4</v>
      </c>
      <c r="AF185" s="405"/>
      <c r="AG185" s="409">
        <v>12.2</v>
      </c>
      <c r="AH185" s="405">
        <v>12.2</v>
      </c>
      <c r="AI185" s="405"/>
      <c r="AJ185" s="405"/>
      <c r="AK185" s="332">
        <v>599.20000000000005</v>
      </c>
      <c r="AL185" s="318"/>
      <c r="AN185" s="417">
        <f t="shared" si="69"/>
        <v>598.67820000000006</v>
      </c>
      <c r="AO185" s="417">
        <f t="shared" si="70"/>
        <v>487.07820000000004</v>
      </c>
      <c r="AP185" s="318">
        <f t="shared" si="71"/>
        <v>610.55069683608008</v>
      </c>
      <c r="AQ185" s="318">
        <f t="shared" si="72"/>
        <v>511.73529133817846</v>
      </c>
    </row>
    <row r="186" spans="1:43" s="417" customFormat="1" ht="19.95" customHeight="1">
      <c r="A186" s="735"/>
      <c r="B186" s="402" t="s">
        <v>180</v>
      </c>
      <c r="C186" s="21" t="s">
        <v>679</v>
      </c>
      <c r="D186" s="452">
        <v>309</v>
      </c>
      <c r="E186" s="313" t="s">
        <v>15</v>
      </c>
      <c r="F186" s="453">
        <v>1</v>
      </c>
      <c r="G186" s="327"/>
      <c r="H186" s="453"/>
      <c r="I186" s="327">
        <v>0.25</v>
      </c>
      <c r="J186" s="453"/>
      <c r="K186" s="327"/>
      <c r="L186" s="453">
        <v>1</v>
      </c>
      <c r="M186" s="327"/>
      <c r="N186" s="453"/>
      <c r="O186" s="327">
        <v>0.25</v>
      </c>
      <c r="P186" s="452">
        <v>1</v>
      </c>
      <c r="Q186" s="326"/>
      <c r="R186" s="452"/>
      <c r="S186" s="330"/>
      <c r="T186" s="452" t="s">
        <v>429</v>
      </c>
      <c r="U186" s="326"/>
      <c r="V186" s="452"/>
      <c r="W186" s="345">
        <f t="shared" si="63"/>
        <v>923.83819999999992</v>
      </c>
      <c r="X186" s="410">
        <v>604.1</v>
      </c>
      <c r="Y186" s="363"/>
      <c r="Z186" s="410">
        <v>182.43819999999999</v>
      </c>
      <c r="AA186" s="409">
        <v>127</v>
      </c>
      <c r="AB186" s="405"/>
      <c r="AC186" s="405">
        <v>125.5</v>
      </c>
      <c r="AD186" s="405"/>
      <c r="AE186" s="405">
        <v>1.5</v>
      </c>
      <c r="AF186" s="405"/>
      <c r="AG186" s="409">
        <v>10.3</v>
      </c>
      <c r="AH186" s="405">
        <v>10.3</v>
      </c>
      <c r="AI186" s="405"/>
      <c r="AJ186" s="405"/>
      <c r="AK186" s="332">
        <v>945.3</v>
      </c>
      <c r="AL186" s="318"/>
      <c r="AN186" s="417">
        <f t="shared" si="69"/>
        <v>923.83819999999992</v>
      </c>
      <c r="AO186" s="417">
        <f t="shared" si="70"/>
        <v>786.53819999999996</v>
      </c>
      <c r="AP186" s="318">
        <f t="shared" si="71"/>
        <v>942.15900424266306</v>
      </c>
      <c r="AQ186" s="318">
        <f t="shared" si="72"/>
        <v>826.3546899155134</v>
      </c>
    </row>
    <row r="187" spans="1:43" s="417" customFormat="1" ht="19.95" customHeight="1">
      <c r="A187" s="735"/>
      <c r="B187" s="402" t="s">
        <v>181</v>
      </c>
      <c r="C187" s="21" t="s">
        <v>680</v>
      </c>
      <c r="D187" s="452">
        <v>1177</v>
      </c>
      <c r="E187" s="313" t="s">
        <v>15</v>
      </c>
      <c r="F187" s="453">
        <v>1</v>
      </c>
      <c r="G187" s="327">
        <v>2</v>
      </c>
      <c r="H187" s="453"/>
      <c r="I187" s="327">
        <v>0.5</v>
      </c>
      <c r="J187" s="453">
        <v>1</v>
      </c>
      <c r="K187" s="327"/>
      <c r="L187" s="453">
        <v>1</v>
      </c>
      <c r="M187" s="327">
        <v>2</v>
      </c>
      <c r="N187" s="453"/>
      <c r="O187" s="327">
        <v>1.5</v>
      </c>
      <c r="P187" s="452">
        <v>1</v>
      </c>
      <c r="Q187" s="326">
        <v>2</v>
      </c>
      <c r="R187" s="452"/>
      <c r="S187" s="330">
        <v>1</v>
      </c>
      <c r="T187" s="452" t="s">
        <v>429</v>
      </c>
      <c r="U187" s="326" t="s">
        <v>429</v>
      </c>
      <c r="V187" s="452"/>
      <c r="W187" s="345">
        <f t="shared" si="63"/>
        <v>2265.3034000000002</v>
      </c>
      <c r="X187" s="410">
        <v>1578.8</v>
      </c>
      <c r="Y187" s="363">
        <v>67.900000000000006</v>
      </c>
      <c r="Z187" s="410">
        <v>497.30340000000001</v>
      </c>
      <c r="AA187" s="409">
        <v>113.9</v>
      </c>
      <c r="AB187" s="405">
        <v>6.5</v>
      </c>
      <c r="AC187" s="405">
        <v>78.3</v>
      </c>
      <c r="AD187" s="405"/>
      <c r="AE187" s="405">
        <v>29.1</v>
      </c>
      <c r="AF187" s="405"/>
      <c r="AG187" s="409">
        <v>7.4</v>
      </c>
      <c r="AH187" s="405">
        <v>7.4</v>
      </c>
      <c r="AI187" s="405"/>
      <c r="AJ187" s="405"/>
      <c r="AK187" s="332">
        <v>2323</v>
      </c>
      <c r="AL187" s="318"/>
      <c r="AN187" s="417">
        <f t="shared" si="69"/>
        <v>2265.3034000000002</v>
      </c>
      <c r="AO187" s="417">
        <f t="shared" si="70"/>
        <v>2144.0034000000001</v>
      </c>
      <c r="AP187" s="318">
        <f t="shared" si="71"/>
        <v>2310.2270458739631</v>
      </c>
      <c r="AQ187" s="318">
        <f t="shared" si="72"/>
        <v>2252.538102770859</v>
      </c>
    </row>
    <row r="188" spans="1:43" s="417" customFormat="1" ht="19.95" customHeight="1">
      <c r="A188" s="735"/>
      <c r="B188" s="402" t="s">
        <v>950</v>
      </c>
      <c r="C188" s="21" t="s">
        <v>681</v>
      </c>
      <c r="D188" s="452">
        <v>337</v>
      </c>
      <c r="E188" s="313" t="s">
        <v>15</v>
      </c>
      <c r="F188" s="453">
        <v>1</v>
      </c>
      <c r="G188" s="327"/>
      <c r="H188" s="453"/>
      <c r="I188" s="327">
        <v>0.25</v>
      </c>
      <c r="J188" s="453"/>
      <c r="K188" s="327"/>
      <c r="L188" s="453">
        <v>1</v>
      </c>
      <c r="M188" s="327"/>
      <c r="N188" s="453"/>
      <c r="O188" s="327">
        <v>0.25</v>
      </c>
      <c r="P188" s="452">
        <v>1</v>
      </c>
      <c r="Q188" s="326"/>
      <c r="R188" s="452"/>
      <c r="S188" s="330"/>
      <c r="T188" s="452" t="s">
        <v>429</v>
      </c>
      <c r="U188" s="326"/>
      <c r="V188" s="452"/>
      <c r="W188" s="345">
        <f t="shared" si="63"/>
        <v>700.59780000000012</v>
      </c>
      <c r="X188" s="410">
        <v>413.90000000000003</v>
      </c>
      <c r="Y188" s="363"/>
      <c r="Z188" s="410">
        <v>124.99780000000001</v>
      </c>
      <c r="AA188" s="409">
        <v>154.5</v>
      </c>
      <c r="AB188" s="405"/>
      <c r="AC188" s="405">
        <v>115.7</v>
      </c>
      <c r="AD188" s="405"/>
      <c r="AE188" s="405">
        <v>38.799999999999997</v>
      </c>
      <c r="AF188" s="405"/>
      <c r="AG188" s="409">
        <v>7.2</v>
      </c>
      <c r="AH188" s="405">
        <v>7.2</v>
      </c>
      <c r="AI188" s="405"/>
      <c r="AJ188" s="405"/>
      <c r="AK188" s="332">
        <v>713.2</v>
      </c>
      <c r="AL188" s="318"/>
      <c r="AN188" s="417">
        <f t="shared" si="69"/>
        <v>700.59780000000012</v>
      </c>
      <c r="AO188" s="417">
        <f t="shared" si="70"/>
        <v>538.89780000000007</v>
      </c>
      <c r="AP188" s="318">
        <f t="shared" si="71"/>
        <v>714.49148305688232</v>
      </c>
      <c r="AQ188" s="318">
        <f t="shared" si="72"/>
        <v>566.17812639634349</v>
      </c>
    </row>
    <row r="189" spans="1:43" s="417" customFormat="1" ht="19.95" customHeight="1">
      <c r="A189" s="735"/>
      <c r="B189" s="402" t="s">
        <v>183</v>
      </c>
      <c r="C189" s="21" t="s">
        <v>682</v>
      </c>
      <c r="D189" s="452">
        <v>1152</v>
      </c>
      <c r="E189" s="313" t="s">
        <v>15</v>
      </c>
      <c r="F189" s="453">
        <v>1</v>
      </c>
      <c r="G189" s="327">
        <v>1</v>
      </c>
      <c r="H189" s="453"/>
      <c r="I189" s="327">
        <v>0.5</v>
      </c>
      <c r="J189" s="453"/>
      <c r="K189" s="327"/>
      <c r="L189" s="453">
        <v>1</v>
      </c>
      <c r="M189" s="327">
        <v>1</v>
      </c>
      <c r="N189" s="453"/>
      <c r="O189" s="327">
        <v>0.5</v>
      </c>
      <c r="P189" s="452">
        <v>1</v>
      </c>
      <c r="Q189" s="326">
        <v>1</v>
      </c>
      <c r="R189" s="452"/>
      <c r="S189" s="330">
        <v>1</v>
      </c>
      <c r="T189" s="452" t="s">
        <v>429</v>
      </c>
      <c r="U189" s="326" t="s">
        <v>429</v>
      </c>
      <c r="V189" s="452"/>
      <c r="W189" s="345">
        <f t="shared" si="63"/>
        <v>1299.8264000000001</v>
      </c>
      <c r="X189" s="410">
        <v>835.5</v>
      </c>
      <c r="Y189" s="363">
        <v>97.7</v>
      </c>
      <c r="Z189" s="410">
        <v>281.82639999999998</v>
      </c>
      <c r="AA189" s="409">
        <v>81.900000000000006</v>
      </c>
      <c r="AB189" s="405">
        <v>6.5</v>
      </c>
      <c r="AC189" s="405">
        <v>59.5</v>
      </c>
      <c r="AD189" s="405"/>
      <c r="AE189" s="405">
        <v>15.9</v>
      </c>
      <c r="AF189" s="405"/>
      <c r="AG189" s="409">
        <v>2.9</v>
      </c>
      <c r="AH189" s="405">
        <v>2.9</v>
      </c>
      <c r="AI189" s="405"/>
      <c r="AJ189" s="405"/>
      <c r="AK189" s="332">
        <v>1308.5999999999999</v>
      </c>
      <c r="AL189" s="318"/>
      <c r="AN189" s="417">
        <f t="shared" si="69"/>
        <v>1299.8264000000001</v>
      </c>
      <c r="AO189" s="417">
        <f t="shared" si="70"/>
        <v>1215.0264</v>
      </c>
      <c r="AP189" s="318">
        <f t="shared" si="71"/>
        <v>1325.603494975988</v>
      </c>
      <c r="AQ189" s="318">
        <f t="shared" si="72"/>
        <v>1276.5340119668219</v>
      </c>
    </row>
    <row r="190" spans="1:43" s="417" customFormat="1" ht="19.95" customHeight="1">
      <c r="A190" s="735"/>
      <c r="B190" s="402" t="s">
        <v>951</v>
      </c>
      <c r="C190" s="21" t="s">
        <v>683</v>
      </c>
      <c r="D190" s="452">
        <v>405</v>
      </c>
      <c r="E190" s="313" t="s">
        <v>15</v>
      </c>
      <c r="F190" s="453">
        <v>1</v>
      </c>
      <c r="G190" s="327"/>
      <c r="H190" s="453"/>
      <c r="I190" s="327">
        <v>0.25</v>
      </c>
      <c r="J190" s="453"/>
      <c r="K190" s="327"/>
      <c r="L190" s="453">
        <v>1</v>
      </c>
      <c r="M190" s="327"/>
      <c r="N190" s="453"/>
      <c r="O190" s="327">
        <v>0.25</v>
      </c>
      <c r="P190" s="452">
        <v>1</v>
      </c>
      <c r="Q190" s="326"/>
      <c r="R190" s="452"/>
      <c r="S190" s="330"/>
      <c r="T190" s="452" t="s">
        <v>429</v>
      </c>
      <c r="U190" s="326"/>
      <c r="V190" s="452"/>
      <c r="W190" s="345">
        <f t="shared" si="63"/>
        <v>635.93779999999992</v>
      </c>
      <c r="X190" s="409">
        <v>333.90000000000003</v>
      </c>
      <c r="Y190" s="363"/>
      <c r="Z190" s="410">
        <v>100.8378</v>
      </c>
      <c r="AA190" s="409">
        <v>189.39999999999998</v>
      </c>
      <c r="AB190" s="409"/>
      <c r="AC190" s="409">
        <v>153.6</v>
      </c>
      <c r="AD190" s="409"/>
      <c r="AE190" s="409">
        <v>35.799999999999997</v>
      </c>
      <c r="AF190" s="409"/>
      <c r="AG190" s="409">
        <v>11.8</v>
      </c>
      <c r="AH190" s="409">
        <v>11.8</v>
      </c>
      <c r="AI190" s="409"/>
      <c r="AJ190" s="409"/>
      <c r="AK190" s="332">
        <v>652.20000000000005</v>
      </c>
      <c r="AL190" s="318"/>
      <c r="AN190" s="417">
        <f t="shared" si="69"/>
        <v>635.93779999999992</v>
      </c>
      <c r="AO190" s="417">
        <f t="shared" si="70"/>
        <v>434.73780000000005</v>
      </c>
      <c r="AP190" s="318">
        <f t="shared" si="71"/>
        <v>648.54919877557541</v>
      </c>
      <c r="AQ190" s="318">
        <f t="shared" si="72"/>
        <v>456.74529210857474</v>
      </c>
    </row>
    <row r="191" spans="1:43" s="417" customFormat="1" ht="19.95" customHeight="1">
      <c r="A191" s="735"/>
      <c r="B191" s="402" t="s">
        <v>185</v>
      </c>
      <c r="C191" s="21" t="s">
        <v>684</v>
      </c>
      <c r="D191" s="452">
        <v>719</v>
      </c>
      <c r="E191" s="313" t="s">
        <v>15</v>
      </c>
      <c r="F191" s="453">
        <v>1</v>
      </c>
      <c r="G191" s="327"/>
      <c r="H191" s="453"/>
      <c r="I191" s="327">
        <v>0.25</v>
      </c>
      <c r="J191" s="453"/>
      <c r="K191" s="327"/>
      <c r="L191" s="453">
        <v>1</v>
      </c>
      <c r="M191" s="327"/>
      <c r="N191" s="453"/>
      <c r="O191" s="327">
        <v>0.25</v>
      </c>
      <c r="P191" s="452">
        <v>1</v>
      </c>
      <c r="Q191" s="326"/>
      <c r="R191" s="452"/>
      <c r="S191" s="330">
        <v>1</v>
      </c>
      <c r="T191" s="452" t="s">
        <v>429</v>
      </c>
      <c r="U191" s="326"/>
      <c r="V191" s="452"/>
      <c r="W191" s="345">
        <f t="shared" si="63"/>
        <v>570.99540000000002</v>
      </c>
      <c r="X191" s="411">
        <v>358</v>
      </c>
      <c r="Y191" s="328">
        <v>34.700000000000003</v>
      </c>
      <c r="Z191" s="410">
        <v>118.5954</v>
      </c>
      <c r="AA191" s="409">
        <v>43.599999999999994</v>
      </c>
      <c r="AB191" s="411"/>
      <c r="AC191" s="411">
        <v>30.9</v>
      </c>
      <c r="AD191" s="411"/>
      <c r="AE191" s="411">
        <v>12.7</v>
      </c>
      <c r="AF191" s="411"/>
      <c r="AG191" s="409">
        <v>16.100000000000001</v>
      </c>
      <c r="AH191" s="411">
        <v>16.100000000000001</v>
      </c>
      <c r="AI191" s="411"/>
      <c r="AJ191" s="411"/>
      <c r="AK191" s="343">
        <v>573.20000000000005</v>
      </c>
      <c r="AL191" s="318"/>
      <c r="AN191" s="417">
        <f t="shared" si="69"/>
        <v>570.99540000000002</v>
      </c>
      <c r="AO191" s="417">
        <f t="shared" si="70"/>
        <v>511.29539999999997</v>
      </c>
      <c r="AP191" s="318">
        <f t="shared" si="71"/>
        <v>582.31891416823976</v>
      </c>
      <c r="AQ191" s="318">
        <f t="shared" si="72"/>
        <v>537.17842531008466</v>
      </c>
    </row>
    <row r="192" spans="1:43" s="417" customFormat="1" ht="19.95" customHeight="1">
      <c r="A192" s="735"/>
      <c r="B192" s="402" t="s">
        <v>186</v>
      </c>
      <c r="C192" s="21" t="s">
        <v>685</v>
      </c>
      <c r="D192" s="452">
        <v>310</v>
      </c>
      <c r="E192" s="313" t="s">
        <v>15</v>
      </c>
      <c r="F192" s="453">
        <v>1</v>
      </c>
      <c r="G192" s="327"/>
      <c r="H192" s="453"/>
      <c r="I192" s="327">
        <v>0.5</v>
      </c>
      <c r="J192" s="453"/>
      <c r="K192" s="327"/>
      <c r="L192" s="453">
        <v>1</v>
      </c>
      <c r="M192" s="327"/>
      <c r="N192" s="453"/>
      <c r="O192" s="327">
        <v>0.5</v>
      </c>
      <c r="P192" s="452">
        <v>1</v>
      </c>
      <c r="Q192" s="326"/>
      <c r="R192" s="452"/>
      <c r="S192" s="330"/>
      <c r="T192" s="452" t="s">
        <v>429</v>
      </c>
      <c r="U192" s="326"/>
      <c r="V192" s="452"/>
      <c r="W192" s="345">
        <f t="shared" si="63"/>
        <v>1260.8291999999999</v>
      </c>
      <c r="X192" s="411">
        <v>524.6</v>
      </c>
      <c r="Y192" s="328"/>
      <c r="Z192" s="410">
        <v>158.42920000000001</v>
      </c>
      <c r="AA192" s="409">
        <v>569.5</v>
      </c>
      <c r="AB192" s="411">
        <v>6.5</v>
      </c>
      <c r="AC192" s="411">
        <v>512.70000000000005</v>
      </c>
      <c r="AD192" s="411"/>
      <c r="AE192" s="411">
        <v>50.3</v>
      </c>
      <c r="AF192" s="411"/>
      <c r="AG192" s="409">
        <v>8.3000000000000007</v>
      </c>
      <c r="AH192" s="411">
        <v>8.3000000000000007</v>
      </c>
      <c r="AI192" s="411"/>
      <c r="AJ192" s="411"/>
      <c r="AK192" s="343">
        <v>1284.7</v>
      </c>
      <c r="AL192" s="318"/>
      <c r="AN192" s="417">
        <f t="shared" si="69"/>
        <v>1260.8291999999999</v>
      </c>
      <c r="AO192" s="417">
        <f t="shared" si="70"/>
        <v>683.02920000000006</v>
      </c>
      <c r="AP192" s="318">
        <f t="shared" si="71"/>
        <v>1285.8329343732198</v>
      </c>
      <c r="AQ192" s="318">
        <f t="shared" si="72"/>
        <v>717.60581084204341</v>
      </c>
    </row>
    <row r="193" spans="1:45" s="417" customFormat="1" ht="19.95" customHeight="1">
      <c r="A193" s="735"/>
      <c r="B193" s="402" t="s">
        <v>187</v>
      </c>
      <c r="C193" s="21" t="s">
        <v>686</v>
      </c>
      <c r="D193" s="452">
        <v>430</v>
      </c>
      <c r="E193" s="313" t="s">
        <v>15</v>
      </c>
      <c r="F193" s="453">
        <v>1</v>
      </c>
      <c r="G193" s="327"/>
      <c r="H193" s="453"/>
      <c r="I193" s="327">
        <v>0.5</v>
      </c>
      <c r="J193" s="453"/>
      <c r="K193" s="327"/>
      <c r="L193" s="453">
        <v>1</v>
      </c>
      <c r="M193" s="327"/>
      <c r="N193" s="453"/>
      <c r="O193" s="327">
        <v>0.5</v>
      </c>
      <c r="P193" s="452">
        <v>1</v>
      </c>
      <c r="Q193" s="326"/>
      <c r="R193" s="452"/>
      <c r="S193" s="330">
        <v>1</v>
      </c>
      <c r="T193" s="452" t="s">
        <v>429</v>
      </c>
      <c r="U193" s="326"/>
      <c r="V193" s="452"/>
      <c r="W193" s="345">
        <f t="shared" si="63"/>
        <v>672.58339999999998</v>
      </c>
      <c r="X193" s="409">
        <v>284.7</v>
      </c>
      <c r="Y193" s="363">
        <v>52</v>
      </c>
      <c r="Z193" s="410">
        <v>101.68339999999999</v>
      </c>
      <c r="AA193" s="409">
        <v>227.8</v>
      </c>
      <c r="AB193" s="409">
        <v>6.5</v>
      </c>
      <c r="AC193" s="409">
        <v>181.5</v>
      </c>
      <c r="AD193" s="409"/>
      <c r="AE193" s="409">
        <v>39.799999999999997</v>
      </c>
      <c r="AF193" s="409"/>
      <c r="AG193" s="409">
        <v>6.4</v>
      </c>
      <c r="AH193" s="409">
        <v>6.4</v>
      </c>
      <c r="AI193" s="409"/>
      <c r="AJ193" s="409"/>
      <c r="AK193" s="332">
        <v>675.9</v>
      </c>
      <c r="AL193" s="318"/>
      <c r="AN193" s="417">
        <f t="shared" si="69"/>
        <v>672.58339999999998</v>
      </c>
      <c r="AO193" s="417">
        <f t="shared" si="70"/>
        <v>438.38339999999999</v>
      </c>
      <c r="AP193" s="318">
        <f t="shared" si="71"/>
        <v>685.92152436881781</v>
      </c>
      <c r="AQ193" s="318">
        <f t="shared" si="72"/>
        <v>460.57544130864659</v>
      </c>
    </row>
    <row r="194" spans="1:45" s="417" customFormat="1" ht="19.95" customHeight="1">
      <c r="A194" s="735"/>
      <c r="B194" s="402" t="s">
        <v>952</v>
      </c>
      <c r="C194" s="21" t="s">
        <v>687</v>
      </c>
      <c r="D194" s="452">
        <v>177</v>
      </c>
      <c r="E194" s="313" t="s">
        <v>15</v>
      </c>
      <c r="F194" s="453">
        <v>1</v>
      </c>
      <c r="G194" s="327"/>
      <c r="H194" s="453"/>
      <c r="I194" s="327">
        <v>0.25</v>
      </c>
      <c r="J194" s="453"/>
      <c r="K194" s="327"/>
      <c r="L194" s="453">
        <v>1</v>
      </c>
      <c r="M194" s="327"/>
      <c r="N194" s="453"/>
      <c r="O194" s="327">
        <v>0.25</v>
      </c>
      <c r="P194" s="452">
        <v>1</v>
      </c>
      <c r="Q194" s="326"/>
      <c r="R194" s="452"/>
      <c r="S194" s="330"/>
      <c r="T194" s="452" t="s">
        <v>429</v>
      </c>
      <c r="U194" s="326"/>
      <c r="V194" s="452"/>
      <c r="W194" s="345">
        <f t="shared" si="63"/>
        <v>673.12619999999993</v>
      </c>
      <c r="X194" s="410">
        <v>398.09999999999997</v>
      </c>
      <c r="Y194" s="363"/>
      <c r="Z194" s="410">
        <v>120.22619999999999</v>
      </c>
      <c r="AA194" s="409">
        <v>144.80000000000001</v>
      </c>
      <c r="AB194" s="405"/>
      <c r="AC194" s="405">
        <v>112.6</v>
      </c>
      <c r="AD194" s="405"/>
      <c r="AE194" s="405">
        <v>32.200000000000003</v>
      </c>
      <c r="AF194" s="405"/>
      <c r="AG194" s="409">
        <v>10</v>
      </c>
      <c r="AH194" s="405">
        <v>10</v>
      </c>
      <c r="AI194" s="405"/>
      <c r="AJ194" s="405"/>
      <c r="AK194" s="332">
        <v>675.8</v>
      </c>
      <c r="AL194" s="318"/>
      <c r="AN194" s="417">
        <f t="shared" si="69"/>
        <v>673.12619999999993</v>
      </c>
      <c r="AO194" s="417">
        <f t="shared" si="70"/>
        <v>518.32619999999997</v>
      </c>
      <c r="AP194" s="318">
        <f t="shared" si="71"/>
        <v>686.4750887348539</v>
      </c>
      <c r="AQ194" s="318">
        <f t="shared" si="72"/>
        <v>544.56514162450901</v>
      </c>
    </row>
    <row r="195" spans="1:45" s="417" customFormat="1" ht="19.95" customHeight="1">
      <c r="A195" s="735"/>
      <c r="B195" s="402" t="s">
        <v>189</v>
      </c>
      <c r="C195" s="21" t="s">
        <v>688</v>
      </c>
      <c r="D195" s="452">
        <v>299</v>
      </c>
      <c r="E195" s="313" t="s">
        <v>15</v>
      </c>
      <c r="F195" s="453">
        <v>1</v>
      </c>
      <c r="G195" s="327"/>
      <c r="H195" s="453"/>
      <c r="I195" s="327">
        <v>0.25</v>
      </c>
      <c r="J195" s="453"/>
      <c r="K195" s="327"/>
      <c r="L195" s="453">
        <v>1</v>
      </c>
      <c r="M195" s="327"/>
      <c r="N195" s="453"/>
      <c r="O195" s="327">
        <v>0.25</v>
      </c>
      <c r="P195" s="454"/>
      <c r="Q195" s="326"/>
      <c r="R195" s="452"/>
      <c r="S195" s="330"/>
      <c r="T195" s="452" t="s">
        <v>430</v>
      </c>
      <c r="U195" s="326"/>
      <c r="V195" s="452"/>
      <c r="W195" s="345">
        <f t="shared" si="63"/>
        <v>364.70000000000005</v>
      </c>
      <c r="X195" s="363"/>
      <c r="Y195" s="363"/>
      <c r="Z195" s="410">
        <v>0</v>
      </c>
      <c r="AA195" s="409">
        <v>357.70000000000005</v>
      </c>
      <c r="AB195" s="405"/>
      <c r="AC195" s="405">
        <v>314.60000000000002</v>
      </c>
      <c r="AD195" s="405"/>
      <c r="AE195" s="405">
        <v>43.1</v>
      </c>
      <c r="AF195" s="405"/>
      <c r="AG195" s="409">
        <v>7</v>
      </c>
      <c r="AH195" s="405">
        <v>7</v>
      </c>
      <c r="AI195" s="405"/>
      <c r="AJ195" s="405"/>
      <c r="AK195" s="332">
        <v>374.8</v>
      </c>
      <c r="AL195" s="318"/>
      <c r="AN195" s="417">
        <f t="shared" si="69"/>
        <v>364.70000000000005</v>
      </c>
      <c r="AO195" s="417">
        <f t="shared" si="70"/>
        <v>0</v>
      </c>
      <c r="AP195" s="318">
        <f t="shared" si="71"/>
        <v>371.93243237538701</v>
      </c>
      <c r="AQ195" s="318">
        <f t="shared" si="72"/>
        <v>0</v>
      </c>
    </row>
    <row r="196" spans="1:45" s="417" customFormat="1" ht="19.95" customHeight="1">
      <c r="A196" s="735"/>
      <c r="B196" s="402" t="s">
        <v>953</v>
      </c>
      <c r="C196" s="21" t="s">
        <v>689</v>
      </c>
      <c r="D196" s="452">
        <v>588</v>
      </c>
      <c r="E196" s="313" t="s">
        <v>15</v>
      </c>
      <c r="F196" s="453">
        <v>1</v>
      </c>
      <c r="G196" s="327"/>
      <c r="H196" s="453"/>
      <c r="I196" s="327">
        <v>0.25</v>
      </c>
      <c r="J196" s="453"/>
      <c r="K196" s="327"/>
      <c r="L196" s="453">
        <v>1</v>
      </c>
      <c r="M196" s="327"/>
      <c r="N196" s="453"/>
      <c r="O196" s="327">
        <v>0.25</v>
      </c>
      <c r="P196" s="452">
        <v>1</v>
      </c>
      <c r="Q196" s="326"/>
      <c r="R196" s="452"/>
      <c r="S196" s="330"/>
      <c r="T196" s="452" t="s">
        <v>429</v>
      </c>
      <c r="U196" s="326"/>
      <c r="V196" s="452"/>
      <c r="W196" s="345">
        <f t="shared" si="63"/>
        <v>719.55219999999997</v>
      </c>
      <c r="X196" s="410">
        <v>411.1</v>
      </c>
      <c r="Y196" s="363"/>
      <c r="Z196" s="410">
        <v>124.15220000000001</v>
      </c>
      <c r="AA196" s="409">
        <v>172.2</v>
      </c>
      <c r="AB196" s="405"/>
      <c r="AC196" s="405">
        <v>133.1</v>
      </c>
      <c r="AD196" s="405"/>
      <c r="AE196" s="405">
        <v>39.1</v>
      </c>
      <c r="AF196" s="405"/>
      <c r="AG196" s="409">
        <v>12.1</v>
      </c>
      <c r="AH196" s="405">
        <v>12.1</v>
      </c>
      <c r="AI196" s="405"/>
      <c r="AJ196" s="405"/>
      <c r="AK196" s="332">
        <v>740.5</v>
      </c>
      <c r="AL196" s="318"/>
      <c r="AN196" s="417">
        <f t="shared" si="69"/>
        <v>719.55219999999997</v>
      </c>
      <c r="AO196" s="417">
        <f t="shared" si="70"/>
        <v>535.25220000000002</v>
      </c>
      <c r="AP196" s="318">
        <f t="shared" si="71"/>
        <v>733.82177122857399</v>
      </c>
      <c r="AQ196" s="318">
        <f t="shared" si="72"/>
        <v>562.34797719627147</v>
      </c>
    </row>
    <row r="197" spans="1:45" s="417" customFormat="1" ht="19.95" customHeight="1">
      <c r="A197" s="735"/>
      <c r="B197" s="402" t="s">
        <v>190</v>
      </c>
      <c r="C197" s="21" t="s">
        <v>690</v>
      </c>
      <c r="D197" s="452">
        <v>397</v>
      </c>
      <c r="E197" s="313" t="s">
        <v>15</v>
      </c>
      <c r="F197" s="453">
        <v>1</v>
      </c>
      <c r="G197" s="327">
        <v>1</v>
      </c>
      <c r="H197" s="453"/>
      <c r="I197" s="327">
        <v>0.25</v>
      </c>
      <c r="J197" s="453"/>
      <c r="K197" s="327"/>
      <c r="L197" s="453">
        <v>1</v>
      </c>
      <c r="M197" s="327">
        <v>1</v>
      </c>
      <c r="N197" s="453"/>
      <c r="O197" s="327">
        <v>0.25</v>
      </c>
      <c r="P197" s="452">
        <v>1</v>
      </c>
      <c r="Q197" s="326">
        <v>1</v>
      </c>
      <c r="R197" s="452"/>
      <c r="S197" s="330"/>
      <c r="T197" s="452" t="s">
        <v>429</v>
      </c>
      <c r="U197" s="326" t="s">
        <v>429</v>
      </c>
      <c r="V197" s="452"/>
      <c r="W197" s="345">
        <f t="shared" si="63"/>
        <v>1217.3026</v>
      </c>
      <c r="X197" s="410">
        <v>706.3</v>
      </c>
      <c r="Y197" s="363"/>
      <c r="Z197" s="410">
        <v>213.30259999999998</v>
      </c>
      <c r="AA197" s="409">
        <v>282.8</v>
      </c>
      <c r="AB197" s="405">
        <v>6.5</v>
      </c>
      <c r="AC197" s="405">
        <v>236.8</v>
      </c>
      <c r="AD197" s="405"/>
      <c r="AE197" s="405">
        <v>39.5</v>
      </c>
      <c r="AF197" s="405"/>
      <c r="AG197" s="409">
        <v>14.9</v>
      </c>
      <c r="AH197" s="405">
        <v>14.9</v>
      </c>
      <c r="AI197" s="405"/>
      <c r="AJ197" s="405"/>
      <c r="AK197" s="332">
        <v>1240.5999999999999</v>
      </c>
      <c r="AL197" s="318"/>
      <c r="AN197" s="417">
        <f t="shared" si="69"/>
        <v>1217.3026</v>
      </c>
      <c r="AO197" s="417">
        <f t="shared" si="70"/>
        <v>919.60259999999994</v>
      </c>
      <c r="AP197" s="318">
        <f t="shared" si="71"/>
        <v>1241.4431504109757</v>
      </c>
      <c r="AQ197" s="318">
        <f t="shared" si="72"/>
        <v>966.15513571813801</v>
      </c>
    </row>
    <row r="198" spans="1:45" s="417" customFormat="1" ht="19.95" customHeight="1">
      <c r="A198" s="735"/>
      <c r="B198" s="402" t="s">
        <v>954</v>
      </c>
      <c r="C198" s="21" t="s">
        <v>691</v>
      </c>
      <c r="D198" s="452">
        <v>479</v>
      </c>
      <c r="E198" s="313" t="s">
        <v>15</v>
      </c>
      <c r="F198" s="453">
        <v>1</v>
      </c>
      <c r="G198" s="327"/>
      <c r="H198" s="453"/>
      <c r="I198" s="327">
        <v>0.25</v>
      </c>
      <c r="J198" s="453"/>
      <c r="K198" s="327"/>
      <c r="L198" s="453">
        <v>1</v>
      </c>
      <c r="M198" s="327"/>
      <c r="N198" s="453"/>
      <c r="O198" s="327">
        <v>0.25</v>
      </c>
      <c r="P198" s="452">
        <v>1</v>
      </c>
      <c r="Q198" s="326"/>
      <c r="R198" s="452"/>
      <c r="S198" s="330">
        <v>1</v>
      </c>
      <c r="T198" s="452" t="s">
        <v>429</v>
      </c>
      <c r="U198" s="326"/>
      <c r="V198" s="452"/>
      <c r="W198" s="345">
        <f t="shared" si="63"/>
        <v>738.05399999999997</v>
      </c>
      <c r="X198" s="410">
        <v>428</v>
      </c>
      <c r="Y198" s="363">
        <v>49</v>
      </c>
      <c r="Z198" s="410">
        <v>144.054</v>
      </c>
      <c r="AA198" s="409">
        <v>108.4</v>
      </c>
      <c r="AB198" s="405"/>
      <c r="AC198" s="405">
        <v>76.2</v>
      </c>
      <c r="AD198" s="405"/>
      <c r="AE198" s="405">
        <v>32.200000000000003</v>
      </c>
      <c r="AF198" s="405"/>
      <c r="AG198" s="409">
        <v>8.6</v>
      </c>
      <c r="AH198" s="405">
        <v>8.6</v>
      </c>
      <c r="AI198" s="405"/>
      <c r="AJ198" s="405"/>
      <c r="AK198" s="332">
        <v>740.4</v>
      </c>
      <c r="AL198" s="318"/>
      <c r="AN198" s="417">
        <f t="shared" si="69"/>
        <v>738.05399999999997</v>
      </c>
      <c r="AO198" s="417">
        <f t="shared" si="70"/>
        <v>621.05399999999997</v>
      </c>
      <c r="AP198" s="318">
        <f t="shared" si="71"/>
        <v>752.69048380692038</v>
      </c>
      <c r="AQ198" s="318">
        <f t="shared" si="72"/>
        <v>652.49327444082087</v>
      </c>
    </row>
    <row r="199" spans="1:45" s="417" customFormat="1" ht="19.95" customHeight="1">
      <c r="A199" s="735"/>
      <c r="B199" s="402" t="s">
        <v>158</v>
      </c>
      <c r="C199" s="21" t="s">
        <v>692</v>
      </c>
      <c r="D199" s="452">
        <v>1007</v>
      </c>
      <c r="E199" s="313" t="s">
        <v>15</v>
      </c>
      <c r="F199" s="453">
        <v>1</v>
      </c>
      <c r="G199" s="327">
        <v>0.5</v>
      </c>
      <c r="H199" s="453"/>
      <c r="I199" s="327">
        <v>0.5</v>
      </c>
      <c r="J199" s="453"/>
      <c r="K199" s="327"/>
      <c r="L199" s="453">
        <v>1</v>
      </c>
      <c r="M199" s="327">
        <v>0.5</v>
      </c>
      <c r="N199" s="453"/>
      <c r="O199" s="327">
        <v>0.5</v>
      </c>
      <c r="P199" s="452">
        <v>1</v>
      </c>
      <c r="Q199" s="326"/>
      <c r="R199" s="452"/>
      <c r="S199" s="330">
        <v>1</v>
      </c>
      <c r="T199" s="452" t="s">
        <v>429</v>
      </c>
      <c r="U199" s="326"/>
      <c r="V199" s="452"/>
      <c r="W199" s="345">
        <f t="shared" si="63"/>
        <v>896.83279999999991</v>
      </c>
      <c r="X199" s="410">
        <v>466.5</v>
      </c>
      <c r="Y199" s="363">
        <v>139.9</v>
      </c>
      <c r="Z199" s="410">
        <v>183.13279999999997</v>
      </c>
      <c r="AA199" s="409">
        <v>92.5</v>
      </c>
      <c r="AB199" s="405">
        <v>6.5</v>
      </c>
      <c r="AC199" s="405">
        <v>50.2</v>
      </c>
      <c r="AD199" s="405"/>
      <c r="AE199" s="405">
        <v>35.799999999999997</v>
      </c>
      <c r="AF199" s="405"/>
      <c r="AG199" s="409">
        <v>14.8</v>
      </c>
      <c r="AH199" s="405">
        <v>14.8</v>
      </c>
      <c r="AI199" s="405"/>
      <c r="AJ199" s="405"/>
      <c r="AK199" s="332">
        <v>909.7</v>
      </c>
      <c r="AL199" s="318"/>
      <c r="AN199" s="417">
        <f t="shared" si="69"/>
        <v>896.83279999999991</v>
      </c>
      <c r="AO199" s="417">
        <f t="shared" si="70"/>
        <v>789.53279999999995</v>
      </c>
      <c r="AP199" s="318">
        <f t="shared" si="71"/>
        <v>914.61805521806673</v>
      </c>
      <c r="AQ199" s="318">
        <f t="shared" si="72"/>
        <v>829.50088390128678</v>
      </c>
    </row>
    <row r="200" spans="1:45" s="417" customFormat="1" ht="19.95" customHeight="1">
      <c r="A200" s="735"/>
      <c r="B200" s="402" t="s">
        <v>192</v>
      </c>
      <c r="C200" s="21" t="s">
        <v>693</v>
      </c>
      <c r="D200" s="452">
        <v>411</v>
      </c>
      <c r="E200" s="313" t="s">
        <v>15</v>
      </c>
      <c r="F200" s="453">
        <v>1</v>
      </c>
      <c r="G200" s="327"/>
      <c r="H200" s="453"/>
      <c r="I200" s="327">
        <v>0.5</v>
      </c>
      <c r="J200" s="453"/>
      <c r="K200" s="327"/>
      <c r="L200" s="453">
        <v>1</v>
      </c>
      <c r="M200" s="327"/>
      <c r="N200" s="453"/>
      <c r="O200" s="327">
        <v>0.5</v>
      </c>
      <c r="P200" s="452">
        <v>1</v>
      </c>
      <c r="Q200" s="326"/>
      <c r="R200" s="452"/>
      <c r="S200" s="330"/>
      <c r="T200" s="452" t="s">
        <v>429</v>
      </c>
      <c r="U200" s="326"/>
      <c r="V200" s="452"/>
      <c r="W200" s="345">
        <f t="shared" si="63"/>
        <v>604.85180000000003</v>
      </c>
      <c r="X200" s="410">
        <v>390.90000000000003</v>
      </c>
      <c r="Y200" s="363"/>
      <c r="Z200" s="410">
        <v>118.0518</v>
      </c>
      <c r="AA200" s="409">
        <v>86.3</v>
      </c>
      <c r="AB200" s="405"/>
      <c r="AC200" s="405">
        <v>46.9</v>
      </c>
      <c r="AD200" s="405"/>
      <c r="AE200" s="405">
        <v>39.4</v>
      </c>
      <c r="AF200" s="405"/>
      <c r="AG200" s="409">
        <v>9.6</v>
      </c>
      <c r="AH200" s="405">
        <v>9.6</v>
      </c>
      <c r="AI200" s="405"/>
      <c r="AJ200" s="405"/>
      <c r="AK200" s="332">
        <v>609.29999999999995</v>
      </c>
      <c r="AL200" s="318"/>
      <c r="AN200" s="417">
        <f t="shared" si="69"/>
        <v>604.85180000000003</v>
      </c>
      <c r="AO200" s="417">
        <f t="shared" si="70"/>
        <v>508.95180000000005</v>
      </c>
      <c r="AP200" s="318">
        <f t="shared" si="71"/>
        <v>616.84672662635342</v>
      </c>
      <c r="AQ200" s="318">
        <f t="shared" si="72"/>
        <v>534.71618653860992</v>
      </c>
    </row>
    <row r="201" spans="1:45" s="417" customFormat="1" ht="19.95" customHeight="1">
      <c r="A201" s="735"/>
      <c r="B201" s="402" t="s">
        <v>193</v>
      </c>
      <c r="C201" s="21" t="s">
        <v>694</v>
      </c>
      <c r="D201" s="452">
        <v>182</v>
      </c>
      <c r="E201" s="313" t="s">
        <v>15</v>
      </c>
      <c r="F201" s="453">
        <v>1</v>
      </c>
      <c r="G201" s="327"/>
      <c r="H201" s="453"/>
      <c r="I201" s="327">
        <v>0.25</v>
      </c>
      <c r="J201" s="453"/>
      <c r="K201" s="327"/>
      <c r="L201" s="453">
        <v>1</v>
      </c>
      <c r="M201" s="327"/>
      <c r="N201" s="453"/>
      <c r="O201" s="327">
        <v>0.25</v>
      </c>
      <c r="P201" s="452">
        <v>1</v>
      </c>
      <c r="Q201" s="326"/>
      <c r="R201" s="452"/>
      <c r="S201" s="330"/>
      <c r="T201" s="452" t="s">
        <v>429</v>
      </c>
      <c r="U201" s="326"/>
      <c r="V201" s="452"/>
      <c r="W201" s="345">
        <f t="shared" si="63"/>
        <v>744.75900000000001</v>
      </c>
      <c r="X201" s="409">
        <v>504.49999999999994</v>
      </c>
      <c r="Y201" s="363"/>
      <c r="Z201" s="410">
        <v>152.35899999999998</v>
      </c>
      <c r="AA201" s="409">
        <v>86.2</v>
      </c>
      <c r="AB201" s="409"/>
      <c r="AC201" s="409">
        <v>76.7</v>
      </c>
      <c r="AD201" s="409">
        <v>6</v>
      </c>
      <c r="AE201" s="409">
        <v>3.5</v>
      </c>
      <c r="AF201" s="409"/>
      <c r="AG201" s="409">
        <v>1.7</v>
      </c>
      <c r="AH201" s="409">
        <v>1.7</v>
      </c>
      <c r="AI201" s="409"/>
      <c r="AJ201" s="409"/>
      <c r="AK201" s="332">
        <v>759.4</v>
      </c>
      <c r="AL201" s="318"/>
      <c r="AN201" s="417">
        <f t="shared" si="69"/>
        <v>744.75900000000001</v>
      </c>
      <c r="AO201" s="417">
        <f t="shared" si="70"/>
        <v>656.85899999999992</v>
      </c>
      <c r="AP201" s="318">
        <f t="shared" si="71"/>
        <v>759.52845188774575</v>
      </c>
      <c r="AQ201" s="318">
        <f t="shared" si="72"/>
        <v>690.11081122724136</v>
      </c>
    </row>
    <row r="202" spans="1:45" s="417" customFormat="1" ht="19.95" customHeight="1">
      <c r="A202" s="735"/>
      <c r="B202" s="402" t="s">
        <v>194</v>
      </c>
      <c r="C202" s="21" t="s">
        <v>695</v>
      </c>
      <c r="D202" s="452">
        <v>312</v>
      </c>
      <c r="E202" s="313" t="s">
        <v>15</v>
      </c>
      <c r="F202" s="453">
        <v>1</v>
      </c>
      <c r="G202" s="327"/>
      <c r="H202" s="453"/>
      <c r="I202" s="327">
        <v>0.25</v>
      </c>
      <c r="J202" s="453"/>
      <c r="K202" s="327"/>
      <c r="L202" s="453">
        <v>1</v>
      </c>
      <c r="M202" s="327"/>
      <c r="N202" s="453"/>
      <c r="O202" s="327">
        <v>0.25</v>
      </c>
      <c r="P202" s="452">
        <v>1</v>
      </c>
      <c r="Q202" s="326"/>
      <c r="R202" s="452"/>
      <c r="S202" s="330">
        <v>1</v>
      </c>
      <c r="T202" s="452" t="s">
        <v>429</v>
      </c>
      <c r="U202" s="326"/>
      <c r="V202" s="452"/>
      <c r="W202" s="345">
        <f t="shared" si="63"/>
        <v>1046.1766</v>
      </c>
      <c r="X202" s="411">
        <v>413</v>
      </c>
      <c r="Y202" s="328">
        <v>30.3</v>
      </c>
      <c r="Z202" s="410">
        <v>133.8766</v>
      </c>
      <c r="AA202" s="409">
        <v>453.40000000000003</v>
      </c>
      <c r="AB202" s="411">
        <v>6.5</v>
      </c>
      <c r="AC202" s="411">
        <v>431.3</v>
      </c>
      <c r="AD202" s="411"/>
      <c r="AE202" s="411">
        <v>15.6</v>
      </c>
      <c r="AF202" s="411"/>
      <c r="AG202" s="409">
        <v>15.6</v>
      </c>
      <c r="AH202" s="411">
        <v>15.6</v>
      </c>
      <c r="AI202" s="411"/>
      <c r="AJ202" s="411"/>
      <c r="AK202" s="343">
        <v>1049.0999999999999</v>
      </c>
      <c r="AL202" s="318"/>
      <c r="AN202" s="417">
        <f t="shared" si="69"/>
        <v>1046.1766</v>
      </c>
      <c r="AO202" s="417">
        <f t="shared" si="70"/>
        <v>577.17660000000001</v>
      </c>
      <c r="AP202" s="318">
        <f t="shared" si="71"/>
        <v>1066.9235194192825</v>
      </c>
      <c r="AQ202" s="318">
        <f t="shared" si="72"/>
        <v>606.39469299709833</v>
      </c>
    </row>
    <row r="203" spans="1:45" s="417" customFormat="1" ht="19.95" customHeight="1">
      <c r="A203" s="735"/>
      <c r="B203" s="63" t="s">
        <v>955</v>
      </c>
      <c r="C203" s="21" t="s">
        <v>696</v>
      </c>
      <c r="D203" s="452">
        <v>387</v>
      </c>
      <c r="E203" s="313" t="s">
        <v>15</v>
      </c>
      <c r="F203" s="453">
        <v>1</v>
      </c>
      <c r="G203" s="327"/>
      <c r="H203" s="453"/>
      <c r="I203" s="327">
        <v>0.25</v>
      </c>
      <c r="J203" s="453">
        <v>3</v>
      </c>
      <c r="K203" s="327"/>
      <c r="L203" s="453">
        <v>1</v>
      </c>
      <c r="M203" s="327"/>
      <c r="N203" s="453"/>
      <c r="O203" s="327">
        <v>3.25</v>
      </c>
      <c r="P203" s="452">
        <v>1</v>
      </c>
      <c r="Q203" s="326"/>
      <c r="R203" s="452"/>
      <c r="S203" s="330">
        <v>2</v>
      </c>
      <c r="T203" s="452" t="s">
        <v>429</v>
      </c>
      <c r="U203" s="326"/>
      <c r="V203" s="452"/>
      <c r="W203" s="345">
        <f t="shared" si="63"/>
        <v>1110.3709999999999</v>
      </c>
      <c r="X203" s="411">
        <v>432.8</v>
      </c>
      <c r="Y203" s="328">
        <v>327.7</v>
      </c>
      <c r="Z203" s="410">
        <v>229.67099999999999</v>
      </c>
      <c r="AA203" s="409">
        <v>87.6</v>
      </c>
      <c r="AB203" s="411"/>
      <c r="AC203" s="411">
        <v>73.3</v>
      </c>
      <c r="AD203" s="411"/>
      <c r="AE203" s="411">
        <v>14.3</v>
      </c>
      <c r="AF203" s="411"/>
      <c r="AG203" s="409">
        <v>32.6</v>
      </c>
      <c r="AH203" s="411">
        <v>32.6</v>
      </c>
      <c r="AI203" s="411"/>
      <c r="AJ203" s="411"/>
      <c r="AK203" s="343">
        <v>1120.4000000000001</v>
      </c>
      <c r="AL203" s="318"/>
      <c r="AN203" s="417">
        <f t="shared" si="69"/>
        <v>1110.3709999999999</v>
      </c>
      <c r="AO203" s="417">
        <f t="shared" si="70"/>
        <v>990.17100000000005</v>
      </c>
      <c r="AP203" s="318">
        <f t="shared" si="71"/>
        <v>1132.3909703018667</v>
      </c>
      <c r="AQ203" s="318">
        <f t="shared" si="72"/>
        <v>1040.2958809481013</v>
      </c>
    </row>
    <row r="204" spans="1:45" s="417" customFormat="1" ht="19.95" customHeight="1">
      <c r="A204" s="735"/>
      <c r="B204" s="402" t="s">
        <v>44</v>
      </c>
      <c r="C204" s="21" t="s">
        <v>697</v>
      </c>
      <c r="D204" s="452">
        <v>624</v>
      </c>
      <c r="E204" s="313" t="s">
        <v>15</v>
      </c>
      <c r="F204" s="453">
        <v>1</v>
      </c>
      <c r="G204" s="327">
        <v>1</v>
      </c>
      <c r="H204" s="453"/>
      <c r="I204" s="327">
        <v>0.25</v>
      </c>
      <c r="J204" s="453"/>
      <c r="K204" s="327"/>
      <c r="L204" s="453">
        <v>1</v>
      </c>
      <c r="M204" s="327">
        <v>1</v>
      </c>
      <c r="N204" s="453"/>
      <c r="O204" s="327">
        <v>0.25</v>
      </c>
      <c r="P204" s="452">
        <v>1</v>
      </c>
      <c r="Q204" s="326">
        <v>1</v>
      </c>
      <c r="R204" s="452"/>
      <c r="S204" s="330"/>
      <c r="T204" s="452" t="s">
        <v>429</v>
      </c>
      <c r="U204" s="326" t="s">
        <v>429</v>
      </c>
      <c r="V204" s="452"/>
      <c r="W204" s="345">
        <f t="shared" si="63"/>
        <v>890.23580000000004</v>
      </c>
      <c r="X204" s="410">
        <v>582.90000000000009</v>
      </c>
      <c r="Y204" s="363"/>
      <c r="Z204" s="410">
        <v>176.03580000000002</v>
      </c>
      <c r="AA204" s="409">
        <v>113.89999999999999</v>
      </c>
      <c r="AB204" s="405"/>
      <c r="AC204" s="405">
        <v>6.1</v>
      </c>
      <c r="AD204" s="405">
        <v>102</v>
      </c>
      <c r="AE204" s="405">
        <v>5.8</v>
      </c>
      <c r="AF204" s="405"/>
      <c r="AG204" s="409">
        <v>17.399999999999999</v>
      </c>
      <c r="AH204" s="405">
        <v>17.399999999999999</v>
      </c>
      <c r="AI204" s="405"/>
      <c r="AJ204" s="405"/>
      <c r="AK204" s="332">
        <v>912.3</v>
      </c>
      <c r="AL204" s="318"/>
      <c r="AN204" s="417">
        <f t="shared" si="69"/>
        <v>890.23580000000004</v>
      </c>
      <c r="AO204" s="417">
        <f t="shared" si="70"/>
        <v>758.93580000000009</v>
      </c>
      <c r="AP204" s="318">
        <f t="shared" si="71"/>
        <v>907.89022890498654</v>
      </c>
      <c r="AQ204" s="318">
        <f t="shared" si="72"/>
        <v>797.35498882925492</v>
      </c>
    </row>
    <row r="205" spans="1:45" s="417" customFormat="1" ht="19.95" customHeight="1">
      <c r="A205" s="735"/>
      <c r="B205" s="402" t="s">
        <v>81</v>
      </c>
      <c r="C205" s="21" t="s">
        <v>698</v>
      </c>
      <c r="D205" s="452">
        <v>1786</v>
      </c>
      <c r="E205" s="313" t="s">
        <v>15</v>
      </c>
      <c r="F205" s="453">
        <v>1</v>
      </c>
      <c r="G205" s="327">
        <v>1</v>
      </c>
      <c r="H205" s="453"/>
      <c r="I205" s="327">
        <v>0.5</v>
      </c>
      <c r="J205" s="453"/>
      <c r="K205" s="327"/>
      <c r="L205" s="453">
        <v>1</v>
      </c>
      <c r="M205" s="327">
        <v>1</v>
      </c>
      <c r="N205" s="453"/>
      <c r="O205" s="327">
        <v>0.5</v>
      </c>
      <c r="P205" s="452">
        <v>1</v>
      </c>
      <c r="Q205" s="326">
        <v>1</v>
      </c>
      <c r="R205" s="452"/>
      <c r="S205" s="330">
        <v>1</v>
      </c>
      <c r="T205" s="452" t="s">
        <v>429</v>
      </c>
      <c r="U205" s="326" t="s">
        <v>429</v>
      </c>
      <c r="V205" s="452"/>
      <c r="W205" s="345">
        <f t="shared" si="63"/>
        <v>1092.7625999999998</v>
      </c>
      <c r="X205" s="410">
        <v>638.4</v>
      </c>
      <c r="Y205" s="363">
        <v>97.9</v>
      </c>
      <c r="Z205" s="410">
        <v>222.36259999999999</v>
      </c>
      <c r="AA205" s="409">
        <v>110.1</v>
      </c>
      <c r="AB205" s="405"/>
      <c r="AC205" s="405">
        <v>87.2</v>
      </c>
      <c r="AD205" s="405"/>
      <c r="AE205" s="405">
        <v>22.9</v>
      </c>
      <c r="AF205" s="405"/>
      <c r="AG205" s="409">
        <v>24</v>
      </c>
      <c r="AH205" s="405">
        <v>24</v>
      </c>
      <c r="AI205" s="405"/>
      <c r="AJ205" s="405"/>
      <c r="AK205" s="332">
        <v>1105.3</v>
      </c>
      <c r="AL205" s="318"/>
      <c r="AN205" s="417">
        <f t="shared" si="69"/>
        <v>1092.7625999999998</v>
      </c>
      <c r="AO205" s="417">
        <f t="shared" si="70"/>
        <v>958.66259999999988</v>
      </c>
      <c r="AP205" s="318">
        <f t="shared" si="71"/>
        <v>1114.4333749022539</v>
      </c>
      <c r="AQ205" s="318">
        <f t="shared" si="72"/>
        <v>1007.1924485760511</v>
      </c>
    </row>
    <row r="206" spans="1:45" s="417" customFormat="1" ht="19.95" customHeight="1">
      <c r="A206" s="735"/>
      <c r="B206" s="402" t="s">
        <v>28</v>
      </c>
      <c r="C206" s="21" t="s">
        <v>699</v>
      </c>
      <c r="D206" s="452">
        <v>300</v>
      </c>
      <c r="E206" s="313" t="s">
        <v>15</v>
      </c>
      <c r="F206" s="453">
        <v>1</v>
      </c>
      <c r="G206" s="327"/>
      <c r="H206" s="453"/>
      <c r="I206" s="327">
        <v>0.25</v>
      </c>
      <c r="J206" s="453"/>
      <c r="K206" s="327"/>
      <c r="L206" s="453">
        <v>1</v>
      </c>
      <c r="M206" s="327"/>
      <c r="N206" s="453"/>
      <c r="O206" s="327">
        <v>0.25</v>
      </c>
      <c r="P206" s="452">
        <v>1</v>
      </c>
      <c r="Q206" s="326"/>
      <c r="R206" s="452"/>
      <c r="S206" s="330"/>
      <c r="T206" s="452" t="s">
        <v>429</v>
      </c>
      <c r="U206" s="326"/>
      <c r="V206" s="452"/>
      <c r="W206" s="345">
        <f t="shared" si="63"/>
        <v>541.67340000000002</v>
      </c>
      <c r="X206" s="410">
        <v>381.70000000000005</v>
      </c>
      <c r="Y206" s="363"/>
      <c r="Z206" s="410">
        <v>115.27340000000001</v>
      </c>
      <c r="AA206" s="409">
        <v>42.9</v>
      </c>
      <c r="AB206" s="405"/>
      <c r="AC206" s="405">
        <v>28.2</v>
      </c>
      <c r="AD206" s="405"/>
      <c r="AE206" s="405">
        <v>14.7</v>
      </c>
      <c r="AF206" s="405"/>
      <c r="AG206" s="409">
        <v>1.8</v>
      </c>
      <c r="AH206" s="405">
        <v>1.8</v>
      </c>
      <c r="AI206" s="405"/>
      <c r="AJ206" s="405"/>
      <c r="AK206" s="332">
        <v>554.79999999999995</v>
      </c>
      <c r="AL206" s="318"/>
      <c r="AN206" s="417">
        <f t="shared" si="69"/>
        <v>541.67340000000002</v>
      </c>
      <c r="AO206" s="417">
        <f t="shared" si="70"/>
        <v>496.97340000000008</v>
      </c>
      <c r="AP206" s="318">
        <f t="shared" si="71"/>
        <v>552.41542422551674</v>
      </c>
      <c r="AQ206" s="318">
        <f t="shared" si="72"/>
        <v>522.13141059551651</v>
      </c>
    </row>
    <row r="207" spans="1:45" s="420" customFormat="1" ht="19.95" customHeight="1">
      <c r="A207" s="5">
        <v>40</v>
      </c>
      <c r="B207" s="12" t="s">
        <v>10</v>
      </c>
      <c r="C207" s="12"/>
      <c r="D207" s="5"/>
      <c r="E207" s="12"/>
      <c r="F207" s="418">
        <f>SUM(F167:F206)</f>
        <v>40</v>
      </c>
      <c r="G207" s="418">
        <f t="shared" ref="G207:AK207" si="73">SUM(G167:G206)</f>
        <v>10.75</v>
      </c>
      <c r="H207" s="418">
        <f t="shared" si="73"/>
        <v>0</v>
      </c>
      <c r="I207" s="418">
        <f t="shared" si="73"/>
        <v>13.25</v>
      </c>
      <c r="J207" s="418">
        <f t="shared" si="73"/>
        <v>4</v>
      </c>
      <c r="K207" s="418">
        <f t="shared" si="73"/>
        <v>0</v>
      </c>
      <c r="L207" s="418">
        <f t="shared" si="73"/>
        <v>40</v>
      </c>
      <c r="M207" s="418">
        <f t="shared" si="73"/>
        <v>10.75</v>
      </c>
      <c r="N207" s="418">
        <f t="shared" si="73"/>
        <v>0</v>
      </c>
      <c r="O207" s="418">
        <f t="shared" si="73"/>
        <v>17.25</v>
      </c>
      <c r="P207" s="419">
        <f t="shared" si="73"/>
        <v>34</v>
      </c>
      <c r="Q207" s="419">
        <f t="shared" si="73"/>
        <v>10</v>
      </c>
      <c r="R207" s="419">
        <f t="shared" si="73"/>
        <v>0</v>
      </c>
      <c r="S207" s="419">
        <f t="shared" si="73"/>
        <v>17</v>
      </c>
      <c r="T207" s="419">
        <f t="shared" si="73"/>
        <v>0</v>
      </c>
      <c r="U207" s="419">
        <f t="shared" si="73"/>
        <v>0</v>
      </c>
      <c r="V207" s="419">
        <f t="shared" si="73"/>
        <v>0</v>
      </c>
      <c r="W207" s="418">
        <f t="shared" si="73"/>
        <v>31506.390999999996</v>
      </c>
      <c r="X207" s="418">
        <f t="shared" si="73"/>
        <v>18008.900000000005</v>
      </c>
      <c r="Y207" s="418">
        <f t="shared" si="73"/>
        <v>1461.6000000000001</v>
      </c>
      <c r="Z207" s="418">
        <f t="shared" si="73"/>
        <v>5880.0910000000013</v>
      </c>
      <c r="AA207" s="418">
        <f t="shared" si="73"/>
        <v>5742.2</v>
      </c>
      <c r="AB207" s="418">
        <f t="shared" si="73"/>
        <v>84.5</v>
      </c>
      <c r="AC207" s="418">
        <f t="shared" si="73"/>
        <v>4634.3</v>
      </c>
      <c r="AD207" s="418">
        <f t="shared" si="73"/>
        <v>108</v>
      </c>
      <c r="AE207" s="418">
        <f t="shared" si="73"/>
        <v>915.4</v>
      </c>
      <c r="AF207" s="418">
        <f t="shared" si="73"/>
        <v>0</v>
      </c>
      <c r="AG207" s="418">
        <f t="shared" si="73"/>
        <v>413.60000000000008</v>
      </c>
      <c r="AH207" s="418">
        <f t="shared" si="73"/>
        <v>413.60000000000008</v>
      </c>
      <c r="AI207" s="418">
        <f t="shared" si="73"/>
        <v>0</v>
      </c>
      <c r="AJ207" s="418">
        <f t="shared" si="73"/>
        <v>0</v>
      </c>
      <c r="AK207" s="418">
        <f t="shared" si="73"/>
        <v>32013.599999999999</v>
      </c>
      <c r="AL207" s="418"/>
      <c r="AN207" s="418">
        <f>SUM(AN167:AN206)</f>
        <v>31506.390999999996</v>
      </c>
      <c r="AO207" s="418">
        <f>SUM(AO167:AO206)</f>
        <v>25350.590999999993</v>
      </c>
      <c r="AP207" s="418">
        <f>'[1]Ливенская ЦРБ'!$K$90</f>
        <v>32131.200000000001</v>
      </c>
      <c r="AQ207" s="418">
        <f>'[1]Ливенская ЦРБ'!$K$11</f>
        <v>26633.9</v>
      </c>
      <c r="AR207" s="420">
        <f>AP207-AP167-AP168-AP169-AP170-AP171-AP172-AP173-AP174-AP175-AP176-AP177-AP178-AP179-AP180-AP181-AP182-AP183-AP184-AP185-AP186-AP187-AP188-AP189-AP190-AP191-AP192-AP193-AP194-AP195-AP196-AP197-AP198-AP199-AP200-AP201-AP202-AP203-AP204-AP205-AP206</f>
        <v>3.1832314562052488E-12</v>
      </c>
      <c r="AS207" s="420">
        <f>AQ207-AQ167-AQ168-AQ169-AQ170-AQ171-AQ172-AQ173-AQ174-AQ175-AQ176-AQ177-AQ178-AQ179-AQ180-AQ181-AQ182-AQ183-AQ184-AQ185-AQ186-AQ187-AQ188-AQ189-AQ190-AQ191-AQ192-AQ193-AQ194-AQ195-AQ196-AQ197-AQ198-AQ199-AQ200-AQ201-AQ202-AQ203-AQ204-AQ205-AQ206</f>
        <v>-1.8189894035458565E-12</v>
      </c>
    </row>
    <row r="208" spans="1:45" s="417" customFormat="1" ht="19.95" customHeight="1">
      <c r="A208" s="733" t="s">
        <v>196</v>
      </c>
      <c r="B208" s="313" t="s">
        <v>197</v>
      </c>
      <c r="C208" s="44" t="s">
        <v>525</v>
      </c>
      <c r="D208" s="314">
        <v>285</v>
      </c>
      <c r="E208" s="313" t="s">
        <v>15</v>
      </c>
      <c r="F208" s="412">
        <v>1</v>
      </c>
      <c r="G208" s="412"/>
      <c r="H208" s="412"/>
      <c r="I208" s="404">
        <v>0.25</v>
      </c>
      <c r="J208" s="404"/>
      <c r="K208" s="404"/>
      <c r="L208" s="412">
        <v>1</v>
      </c>
      <c r="M208" s="412"/>
      <c r="N208" s="412"/>
      <c r="O208" s="412"/>
      <c r="P208" s="412">
        <v>1</v>
      </c>
      <c r="Q208" s="407"/>
      <c r="R208" s="407"/>
      <c r="S208" s="407"/>
      <c r="T208" s="412" t="s">
        <v>429</v>
      </c>
      <c r="U208" s="407"/>
      <c r="V208" s="407"/>
      <c r="W208" s="345">
        <f t="shared" si="63"/>
        <v>706.89999999999986</v>
      </c>
      <c r="X208" s="410">
        <v>401.5</v>
      </c>
      <c r="Y208" s="410"/>
      <c r="Z208" s="410">
        <v>121.3</v>
      </c>
      <c r="AA208" s="409">
        <v>58.3</v>
      </c>
      <c r="AB208" s="405">
        <v>8.8000000000000007</v>
      </c>
      <c r="AC208" s="405">
        <v>49.5</v>
      </c>
      <c r="AD208" s="405"/>
      <c r="AE208" s="405"/>
      <c r="AF208" s="405">
        <v>94.3</v>
      </c>
      <c r="AG208" s="405">
        <v>31.5</v>
      </c>
      <c r="AH208" s="405">
        <v>31.5</v>
      </c>
      <c r="AI208" s="405"/>
      <c r="AJ208" s="405"/>
      <c r="AK208" s="343">
        <v>839.4</v>
      </c>
      <c r="AL208" s="408"/>
      <c r="AM208" s="455"/>
      <c r="AN208" s="417">
        <f t="shared" ref="AN208:AN216" si="74">W208</f>
        <v>706.89999999999986</v>
      </c>
      <c r="AO208" s="417">
        <f t="shared" ref="AO208:AO216" si="75">X208+Y208+Z208</f>
        <v>522.79999999999995</v>
      </c>
      <c r="AP208" s="318">
        <f t="shared" ref="AP208:AP216" si="76">$AP$217*(AN208/$AN$217)</f>
        <v>1057.722568947803</v>
      </c>
      <c r="AQ208" s="318">
        <f t="shared" ref="AQ208:AQ216" si="77">$AQ$217*(AO208/$AO$217)</f>
        <v>970.21217785941997</v>
      </c>
    </row>
    <row r="209" spans="1:45" s="417" customFormat="1" ht="19.95" customHeight="1">
      <c r="A209" s="733"/>
      <c r="B209" s="313" t="s">
        <v>198</v>
      </c>
      <c r="C209" s="44" t="s">
        <v>526</v>
      </c>
      <c r="D209" s="314">
        <v>151</v>
      </c>
      <c r="E209" s="313" t="s">
        <v>18</v>
      </c>
      <c r="F209" s="412">
        <v>1</v>
      </c>
      <c r="G209" s="412"/>
      <c r="H209" s="412"/>
      <c r="I209" s="404"/>
      <c r="J209" s="404"/>
      <c r="K209" s="404"/>
      <c r="L209" s="412">
        <v>1</v>
      </c>
      <c r="M209" s="412"/>
      <c r="N209" s="412"/>
      <c r="O209" s="412"/>
      <c r="P209" s="412">
        <v>1</v>
      </c>
      <c r="Q209" s="407"/>
      <c r="R209" s="407"/>
      <c r="S209" s="407"/>
      <c r="T209" s="412" t="s">
        <v>429</v>
      </c>
      <c r="U209" s="407"/>
      <c r="V209" s="407"/>
      <c r="W209" s="345">
        <f t="shared" si="63"/>
        <v>465.70000000000005</v>
      </c>
      <c r="X209" s="410">
        <v>320</v>
      </c>
      <c r="Y209" s="410"/>
      <c r="Z209" s="410">
        <v>96.6</v>
      </c>
      <c r="AA209" s="409">
        <v>41</v>
      </c>
      <c r="AB209" s="405">
        <v>8.8000000000000007</v>
      </c>
      <c r="AC209" s="405">
        <v>32.200000000000003</v>
      </c>
      <c r="AD209" s="405"/>
      <c r="AE209" s="405"/>
      <c r="AF209" s="405"/>
      <c r="AG209" s="405">
        <v>8.1</v>
      </c>
      <c r="AH209" s="405">
        <v>8.1</v>
      </c>
      <c r="AI209" s="405"/>
      <c r="AJ209" s="405"/>
      <c r="AK209" s="332">
        <v>553</v>
      </c>
      <c r="AL209" s="408"/>
      <c r="AM209" s="455"/>
      <c r="AN209" s="417">
        <f t="shared" si="74"/>
        <v>465.70000000000005</v>
      </c>
      <c r="AO209" s="417">
        <f t="shared" si="75"/>
        <v>416.6</v>
      </c>
      <c r="AP209" s="318">
        <f t="shared" si="76"/>
        <v>696.81906968311216</v>
      </c>
      <c r="AQ209" s="318">
        <f t="shared" si="77"/>
        <v>773.12623048246826</v>
      </c>
    </row>
    <row r="210" spans="1:45" s="417" customFormat="1" ht="19.95" customHeight="1">
      <c r="A210" s="733"/>
      <c r="B210" s="313" t="s">
        <v>199</v>
      </c>
      <c r="C210" s="44" t="s">
        <v>527</v>
      </c>
      <c r="D210" s="314">
        <v>523</v>
      </c>
      <c r="E210" s="313" t="s">
        <v>15</v>
      </c>
      <c r="F210" s="412">
        <v>1</v>
      </c>
      <c r="G210" s="412"/>
      <c r="H210" s="412"/>
      <c r="I210" s="404"/>
      <c r="J210" s="404"/>
      <c r="K210" s="404"/>
      <c r="L210" s="412">
        <v>1</v>
      </c>
      <c r="M210" s="412"/>
      <c r="N210" s="412"/>
      <c r="O210" s="412"/>
      <c r="P210" s="412">
        <v>1</v>
      </c>
      <c r="Q210" s="407"/>
      <c r="R210" s="407"/>
      <c r="S210" s="407"/>
      <c r="T210" s="412" t="s">
        <v>429</v>
      </c>
      <c r="U210" s="407"/>
      <c r="V210" s="407"/>
      <c r="W210" s="345">
        <f t="shared" si="63"/>
        <v>596.19999999999993</v>
      </c>
      <c r="X210" s="410">
        <v>316.7</v>
      </c>
      <c r="Y210" s="410"/>
      <c r="Z210" s="410">
        <v>95.6</v>
      </c>
      <c r="AA210" s="409">
        <v>58.3</v>
      </c>
      <c r="AB210" s="405">
        <v>8.8000000000000007</v>
      </c>
      <c r="AC210" s="405">
        <v>49.5</v>
      </c>
      <c r="AD210" s="405"/>
      <c r="AE210" s="405"/>
      <c r="AF210" s="405">
        <v>94.3</v>
      </c>
      <c r="AG210" s="405">
        <v>31.3</v>
      </c>
      <c r="AH210" s="405">
        <v>31.3</v>
      </c>
      <c r="AI210" s="405"/>
      <c r="AJ210" s="405"/>
      <c r="AK210" s="332">
        <v>707.9</v>
      </c>
      <c r="AL210" s="408"/>
      <c r="AM210" s="455"/>
      <c r="AN210" s="417">
        <f t="shared" si="74"/>
        <v>596.19999999999993</v>
      </c>
      <c r="AO210" s="417">
        <f t="shared" si="75"/>
        <v>412.29999999999995</v>
      </c>
      <c r="AP210" s="318">
        <f t="shared" si="76"/>
        <v>892.08402264348592</v>
      </c>
      <c r="AQ210" s="318">
        <f t="shared" si="77"/>
        <v>765.1462909935708</v>
      </c>
    </row>
    <row r="211" spans="1:45" s="417" customFormat="1" ht="19.95" customHeight="1">
      <c r="A211" s="733"/>
      <c r="B211" s="313" t="s">
        <v>200</v>
      </c>
      <c r="C211" s="71" t="s">
        <v>528</v>
      </c>
      <c r="D211" s="314">
        <v>265</v>
      </c>
      <c r="E211" s="313" t="s">
        <v>15</v>
      </c>
      <c r="F211" s="412">
        <v>1</v>
      </c>
      <c r="G211" s="412"/>
      <c r="H211" s="412"/>
      <c r="I211" s="404">
        <v>0.25</v>
      </c>
      <c r="J211" s="404"/>
      <c r="K211" s="404"/>
      <c r="L211" s="412">
        <v>1</v>
      </c>
      <c r="M211" s="412"/>
      <c r="N211" s="412"/>
      <c r="O211" s="412"/>
      <c r="P211" s="412">
        <v>1</v>
      </c>
      <c r="Q211" s="407"/>
      <c r="R211" s="407"/>
      <c r="S211" s="407"/>
      <c r="T211" s="412" t="s">
        <v>429</v>
      </c>
      <c r="U211" s="407"/>
      <c r="V211" s="407"/>
      <c r="W211" s="345">
        <f t="shared" ref="W211:W216" si="78">X211+Y211+Z211+AA211+AF211+AG211</f>
        <v>495.79999999999995</v>
      </c>
      <c r="X211" s="410">
        <v>274.39999999999998</v>
      </c>
      <c r="Y211" s="410"/>
      <c r="Z211" s="410">
        <v>82.9</v>
      </c>
      <c r="AA211" s="409">
        <v>113.4</v>
      </c>
      <c r="AB211" s="405">
        <v>8.8000000000000007</v>
      </c>
      <c r="AC211" s="405">
        <v>104.6</v>
      </c>
      <c r="AD211" s="405"/>
      <c r="AE211" s="405"/>
      <c r="AF211" s="405"/>
      <c r="AG211" s="405">
        <v>25.1</v>
      </c>
      <c r="AH211" s="405">
        <v>25.1</v>
      </c>
      <c r="AI211" s="405"/>
      <c r="AJ211" s="405"/>
      <c r="AK211" s="332">
        <v>588.70000000000005</v>
      </c>
      <c r="AL211" s="408"/>
      <c r="AM211" s="455"/>
      <c r="AN211" s="417">
        <f t="shared" si="74"/>
        <v>495.79999999999995</v>
      </c>
      <c r="AO211" s="417">
        <f t="shared" si="75"/>
        <v>357.29999999999995</v>
      </c>
      <c r="AP211" s="318">
        <f t="shared" si="76"/>
        <v>741.85719293297609</v>
      </c>
      <c r="AQ211" s="318">
        <f t="shared" si="77"/>
        <v>663.07729753093099</v>
      </c>
    </row>
    <row r="212" spans="1:45" s="417" customFormat="1" ht="19.95" customHeight="1">
      <c r="A212" s="733"/>
      <c r="B212" s="313" t="s">
        <v>201</v>
      </c>
      <c r="C212" s="71" t="s">
        <v>529</v>
      </c>
      <c r="D212" s="314">
        <v>293</v>
      </c>
      <c r="E212" s="313" t="s">
        <v>15</v>
      </c>
      <c r="F212" s="412">
        <v>1</v>
      </c>
      <c r="G212" s="412"/>
      <c r="H212" s="412"/>
      <c r="I212" s="404">
        <v>0.25</v>
      </c>
      <c r="J212" s="404"/>
      <c r="K212" s="404"/>
      <c r="L212" s="412">
        <v>1</v>
      </c>
      <c r="M212" s="412"/>
      <c r="N212" s="412"/>
      <c r="O212" s="412"/>
      <c r="P212" s="412">
        <v>1</v>
      </c>
      <c r="Q212" s="407"/>
      <c r="R212" s="407"/>
      <c r="S212" s="407"/>
      <c r="T212" s="412" t="s">
        <v>429</v>
      </c>
      <c r="U212" s="407"/>
      <c r="V212" s="407"/>
      <c r="W212" s="345">
        <f t="shared" si="78"/>
        <v>545.40000000000009</v>
      </c>
      <c r="X212" s="410">
        <v>317.8</v>
      </c>
      <c r="Y212" s="410"/>
      <c r="Z212" s="410">
        <v>96</v>
      </c>
      <c r="AA212" s="409">
        <v>113.4</v>
      </c>
      <c r="AB212" s="405">
        <v>8.8000000000000007</v>
      </c>
      <c r="AC212" s="405">
        <v>104.6</v>
      </c>
      <c r="AD212" s="405"/>
      <c r="AE212" s="405"/>
      <c r="AF212" s="405"/>
      <c r="AG212" s="405">
        <v>18.2</v>
      </c>
      <c r="AH212" s="405">
        <v>18.2</v>
      </c>
      <c r="AI212" s="405"/>
      <c r="AJ212" s="405"/>
      <c r="AK212" s="332">
        <v>647.6</v>
      </c>
      <c r="AL212" s="408"/>
      <c r="AM212" s="455"/>
      <c r="AN212" s="417">
        <f t="shared" si="74"/>
        <v>545.40000000000009</v>
      </c>
      <c r="AO212" s="417">
        <f t="shared" si="75"/>
        <v>413.8</v>
      </c>
      <c r="AP212" s="318">
        <f t="shared" si="76"/>
        <v>816.07283788956283</v>
      </c>
      <c r="AQ212" s="318">
        <f t="shared" si="77"/>
        <v>767.92999081527921</v>
      </c>
    </row>
    <row r="213" spans="1:45" s="417" customFormat="1" ht="19.95" customHeight="1">
      <c r="A213" s="733"/>
      <c r="B213" s="313" t="s">
        <v>202</v>
      </c>
      <c r="C213" s="44" t="s">
        <v>530</v>
      </c>
      <c r="D213" s="314">
        <v>235</v>
      </c>
      <c r="E213" s="313" t="s">
        <v>15</v>
      </c>
      <c r="F213" s="412">
        <v>1</v>
      </c>
      <c r="G213" s="412"/>
      <c r="H213" s="412"/>
      <c r="I213" s="404">
        <v>0.25</v>
      </c>
      <c r="J213" s="404"/>
      <c r="K213" s="404"/>
      <c r="L213" s="412">
        <v>1</v>
      </c>
      <c r="M213" s="412"/>
      <c r="N213" s="412"/>
      <c r="O213" s="412"/>
      <c r="P213" s="412">
        <v>1</v>
      </c>
      <c r="Q213" s="407"/>
      <c r="R213" s="407"/>
      <c r="S213" s="407"/>
      <c r="T213" s="412" t="s">
        <v>429</v>
      </c>
      <c r="U213" s="407"/>
      <c r="V213" s="407"/>
      <c r="W213" s="345">
        <f t="shared" si="78"/>
        <v>478.5</v>
      </c>
      <c r="X213" s="410">
        <v>311.89999999999998</v>
      </c>
      <c r="Y213" s="410"/>
      <c r="Z213" s="410">
        <v>94.2</v>
      </c>
      <c r="AA213" s="409">
        <v>58.3</v>
      </c>
      <c r="AB213" s="405">
        <v>8.8000000000000007</v>
      </c>
      <c r="AC213" s="405">
        <v>49.5</v>
      </c>
      <c r="AD213" s="405"/>
      <c r="AE213" s="405"/>
      <c r="AF213" s="405"/>
      <c r="AG213" s="405">
        <v>14.1</v>
      </c>
      <c r="AH213" s="405">
        <v>14.1</v>
      </c>
      <c r="AI213" s="405"/>
      <c r="AJ213" s="405"/>
      <c r="AK213" s="332">
        <v>568.20000000000005</v>
      </c>
      <c r="AL213" s="408"/>
      <c r="AM213" s="455"/>
      <c r="AN213" s="417">
        <f t="shared" si="74"/>
        <v>478.5</v>
      </c>
      <c r="AO213" s="417">
        <f t="shared" si="75"/>
        <v>406.09999999999997</v>
      </c>
      <c r="AP213" s="318">
        <f t="shared" si="76"/>
        <v>715.97149418803781</v>
      </c>
      <c r="AQ213" s="318">
        <f t="shared" si="77"/>
        <v>753.64033173050962</v>
      </c>
    </row>
    <row r="214" spans="1:45" s="417" customFormat="1" ht="19.95" customHeight="1">
      <c r="A214" s="733"/>
      <c r="B214" s="313" t="s">
        <v>204</v>
      </c>
      <c r="C214" s="44" t="s">
        <v>532</v>
      </c>
      <c r="D214" s="314">
        <v>575</v>
      </c>
      <c r="E214" s="313" t="s">
        <v>15</v>
      </c>
      <c r="F214" s="412">
        <v>1</v>
      </c>
      <c r="G214" s="412"/>
      <c r="H214" s="412"/>
      <c r="I214" s="404"/>
      <c r="J214" s="404"/>
      <c r="K214" s="404"/>
      <c r="L214" s="412">
        <v>1</v>
      </c>
      <c r="M214" s="412"/>
      <c r="N214" s="412"/>
      <c r="O214" s="412"/>
      <c r="P214" s="412">
        <v>1</v>
      </c>
      <c r="Q214" s="407"/>
      <c r="R214" s="407"/>
      <c r="S214" s="407"/>
      <c r="T214" s="412" t="s">
        <v>429</v>
      </c>
      <c r="U214" s="407"/>
      <c r="V214" s="407"/>
      <c r="W214" s="345">
        <f t="shared" si="78"/>
        <v>586.90000000000009</v>
      </c>
      <c r="X214" s="410">
        <v>319.60000000000002</v>
      </c>
      <c r="Y214" s="410"/>
      <c r="Z214" s="410">
        <v>96.5</v>
      </c>
      <c r="AA214" s="409">
        <v>58.3</v>
      </c>
      <c r="AB214" s="405">
        <v>8.8000000000000007</v>
      </c>
      <c r="AC214" s="405">
        <v>49.5</v>
      </c>
      <c r="AD214" s="405"/>
      <c r="AE214" s="405"/>
      <c r="AF214" s="405">
        <v>94.3</v>
      </c>
      <c r="AG214" s="405">
        <v>18.2</v>
      </c>
      <c r="AH214" s="405">
        <v>18.2</v>
      </c>
      <c r="AI214" s="405"/>
      <c r="AJ214" s="405"/>
      <c r="AK214" s="332">
        <v>697</v>
      </c>
      <c r="AL214" s="408"/>
      <c r="AM214" s="455"/>
      <c r="AN214" s="417">
        <f t="shared" si="74"/>
        <v>586.90000000000009</v>
      </c>
      <c r="AO214" s="417">
        <f t="shared" si="75"/>
        <v>416.1</v>
      </c>
      <c r="AP214" s="318">
        <f t="shared" si="76"/>
        <v>878.1685892141262</v>
      </c>
      <c r="AQ214" s="318">
        <f t="shared" si="77"/>
        <v>772.19833054189871</v>
      </c>
    </row>
    <row r="215" spans="1:45" s="417" customFormat="1" ht="19.95" customHeight="1">
      <c r="A215" s="733"/>
      <c r="B215" s="313" t="s">
        <v>205</v>
      </c>
      <c r="C215" s="44" t="s">
        <v>533</v>
      </c>
      <c r="D215" s="314">
        <v>913</v>
      </c>
      <c r="E215" s="313" t="s">
        <v>15</v>
      </c>
      <c r="F215" s="412">
        <v>1</v>
      </c>
      <c r="G215" s="412"/>
      <c r="H215" s="412"/>
      <c r="I215" s="404"/>
      <c r="J215" s="404"/>
      <c r="K215" s="404"/>
      <c r="L215" s="412">
        <v>1</v>
      </c>
      <c r="M215" s="412"/>
      <c r="N215" s="412"/>
      <c r="O215" s="412"/>
      <c r="P215" s="412">
        <v>1</v>
      </c>
      <c r="Q215" s="407"/>
      <c r="R215" s="407"/>
      <c r="S215" s="407"/>
      <c r="T215" s="412" t="s">
        <v>429</v>
      </c>
      <c r="U215" s="407"/>
      <c r="V215" s="407"/>
      <c r="W215" s="345">
        <f t="shared" si="78"/>
        <v>605.80000000000007</v>
      </c>
      <c r="X215" s="410">
        <v>315</v>
      </c>
      <c r="Y215" s="410"/>
      <c r="Z215" s="410">
        <v>92.1</v>
      </c>
      <c r="AA215" s="409">
        <v>58.3</v>
      </c>
      <c r="AB215" s="405">
        <v>8.8000000000000007</v>
      </c>
      <c r="AC215" s="405">
        <v>49.5</v>
      </c>
      <c r="AD215" s="405"/>
      <c r="AE215" s="405"/>
      <c r="AF215" s="405">
        <v>94.3</v>
      </c>
      <c r="AG215" s="405">
        <v>46.1</v>
      </c>
      <c r="AH215" s="405">
        <v>46.1</v>
      </c>
      <c r="AI215" s="405"/>
      <c r="AJ215" s="405"/>
      <c r="AK215" s="332">
        <v>719.3</v>
      </c>
      <c r="AL215" s="408"/>
      <c r="AM215" s="455"/>
      <c r="AN215" s="417">
        <f t="shared" si="74"/>
        <v>605.80000000000007</v>
      </c>
      <c r="AO215" s="417">
        <f t="shared" si="75"/>
        <v>407.1</v>
      </c>
      <c r="AP215" s="318">
        <f t="shared" si="76"/>
        <v>906.44834102218033</v>
      </c>
      <c r="AQ215" s="318">
        <f t="shared" si="77"/>
        <v>755.49613161164859</v>
      </c>
    </row>
    <row r="216" spans="1:45" s="417" customFormat="1" ht="19.95" customHeight="1">
      <c r="A216" s="733"/>
      <c r="B216" s="313" t="s">
        <v>206</v>
      </c>
      <c r="C216" s="44" t="s">
        <v>534</v>
      </c>
      <c r="D216" s="314">
        <v>223</v>
      </c>
      <c r="E216" s="313" t="s">
        <v>15</v>
      </c>
      <c r="F216" s="412">
        <v>1</v>
      </c>
      <c r="G216" s="412"/>
      <c r="H216" s="412"/>
      <c r="I216" s="404">
        <v>0.25</v>
      </c>
      <c r="J216" s="404"/>
      <c r="K216" s="404"/>
      <c r="L216" s="412">
        <v>1</v>
      </c>
      <c r="M216" s="412"/>
      <c r="N216" s="412"/>
      <c r="O216" s="412"/>
      <c r="P216" s="412">
        <v>1</v>
      </c>
      <c r="Q216" s="407"/>
      <c r="R216" s="407"/>
      <c r="S216" s="407"/>
      <c r="T216" s="412" t="s">
        <v>429</v>
      </c>
      <c r="U216" s="407"/>
      <c r="V216" s="407"/>
      <c r="W216" s="345">
        <f t="shared" si="78"/>
        <v>482.70000000000005</v>
      </c>
      <c r="X216" s="410">
        <v>268.60000000000002</v>
      </c>
      <c r="Y216" s="410"/>
      <c r="Z216" s="410">
        <v>81.099999999999994</v>
      </c>
      <c r="AA216" s="409">
        <v>113.4</v>
      </c>
      <c r="AB216" s="405">
        <v>8.8000000000000007</v>
      </c>
      <c r="AC216" s="405">
        <v>104.6</v>
      </c>
      <c r="AD216" s="405"/>
      <c r="AE216" s="405"/>
      <c r="AF216" s="405"/>
      <c r="AG216" s="405">
        <v>19.600000000000001</v>
      </c>
      <c r="AH216" s="405">
        <v>19.600000000000001</v>
      </c>
      <c r="AI216" s="405"/>
      <c r="AJ216" s="405"/>
      <c r="AK216" s="332">
        <v>573.20000000000005</v>
      </c>
      <c r="AL216" s="408"/>
      <c r="AM216" s="455"/>
      <c r="AN216" s="417">
        <f t="shared" si="74"/>
        <v>482.70000000000005</v>
      </c>
      <c r="AO216" s="417">
        <f t="shared" si="75"/>
        <v>349.70000000000005</v>
      </c>
      <c r="AP216" s="318">
        <f t="shared" si="76"/>
        <v>722.25588347871656</v>
      </c>
      <c r="AQ216" s="318">
        <f t="shared" si="77"/>
        <v>648.9732184342754</v>
      </c>
    </row>
    <row r="217" spans="1:45" s="420" customFormat="1" ht="19.95" customHeight="1">
      <c r="A217" s="5">
        <v>9</v>
      </c>
      <c r="B217" s="12" t="s">
        <v>10</v>
      </c>
      <c r="C217" s="12"/>
      <c r="D217" s="5"/>
      <c r="E217" s="12"/>
      <c r="F217" s="418">
        <f>SUM(F208:F216)</f>
        <v>9</v>
      </c>
      <c r="G217" s="418">
        <f t="shared" ref="G217:AK217" si="79">SUM(G208:G216)</f>
        <v>0</v>
      </c>
      <c r="H217" s="418">
        <f t="shared" si="79"/>
        <v>0</v>
      </c>
      <c r="I217" s="418">
        <f t="shared" si="79"/>
        <v>1.25</v>
      </c>
      <c r="J217" s="418">
        <f t="shared" si="79"/>
        <v>0</v>
      </c>
      <c r="K217" s="418">
        <f t="shared" si="79"/>
        <v>0</v>
      </c>
      <c r="L217" s="418">
        <f t="shared" si="79"/>
        <v>9</v>
      </c>
      <c r="M217" s="418">
        <f t="shared" si="79"/>
        <v>0</v>
      </c>
      <c r="N217" s="418">
        <f t="shared" si="79"/>
        <v>0</v>
      </c>
      <c r="O217" s="418">
        <f t="shared" si="79"/>
        <v>0</v>
      </c>
      <c r="P217" s="419">
        <f t="shared" si="79"/>
        <v>9</v>
      </c>
      <c r="Q217" s="419">
        <f t="shared" si="79"/>
        <v>0</v>
      </c>
      <c r="R217" s="419">
        <f t="shared" si="79"/>
        <v>0</v>
      </c>
      <c r="S217" s="419">
        <f t="shared" si="79"/>
        <v>0</v>
      </c>
      <c r="T217" s="419">
        <f t="shared" si="79"/>
        <v>0</v>
      </c>
      <c r="U217" s="419">
        <f t="shared" si="79"/>
        <v>0</v>
      </c>
      <c r="V217" s="419">
        <f t="shared" si="79"/>
        <v>0</v>
      </c>
      <c r="W217" s="418">
        <f t="shared" si="79"/>
        <v>4963.8999999999996</v>
      </c>
      <c r="X217" s="418">
        <f t="shared" si="79"/>
        <v>2845.4999999999995</v>
      </c>
      <c r="Y217" s="418">
        <f t="shared" si="79"/>
        <v>0</v>
      </c>
      <c r="Z217" s="418">
        <f t="shared" si="79"/>
        <v>856.30000000000007</v>
      </c>
      <c r="AA217" s="418">
        <f t="shared" si="79"/>
        <v>672.69999999999993</v>
      </c>
      <c r="AB217" s="418">
        <f t="shared" si="79"/>
        <v>79.199999999999989</v>
      </c>
      <c r="AC217" s="418">
        <f t="shared" si="79"/>
        <v>593.5</v>
      </c>
      <c r="AD217" s="418">
        <f t="shared" si="79"/>
        <v>0</v>
      </c>
      <c r="AE217" s="418">
        <f t="shared" si="79"/>
        <v>0</v>
      </c>
      <c r="AF217" s="418">
        <f t="shared" si="79"/>
        <v>377.2</v>
      </c>
      <c r="AG217" s="418">
        <f t="shared" si="79"/>
        <v>212.2</v>
      </c>
      <c r="AH217" s="418">
        <f t="shared" si="79"/>
        <v>212.2</v>
      </c>
      <c r="AI217" s="418">
        <f t="shared" si="79"/>
        <v>0</v>
      </c>
      <c r="AJ217" s="418">
        <f t="shared" si="79"/>
        <v>0</v>
      </c>
      <c r="AK217" s="418">
        <f t="shared" si="79"/>
        <v>5894.3</v>
      </c>
      <c r="AL217" s="411"/>
      <c r="AN217" s="418">
        <f>SUM(AN208:AN216)</f>
        <v>4963.8999999999996</v>
      </c>
      <c r="AO217" s="418">
        <f>SUM(AO208:AO216)</f>
        <v>3701.7999999999993</v>
      </c>
      <c r="AP217" s="418">
        <f>'[1]Малоархангельская ЦРБ'!$K$90</f>
        <v>7427.4000000000005</v>
      </c>
      <c r="AQ217" s="418">
        <f>'[1]Малоархангельская ЦРБ'!$K$11</f>
        <v>6869.8</v>
      </c>
      <c r="AR217" s="420" t="e">
        <f>AP217-AP208-AP209-AP210-AP211-AP212-AP213-#REF!-AP214-AP215-AP216</f>
        <v>#REF!</v>
      </c>
      <c r="AS217" s="420" t="e">
        <f>AQ217-AQ208-AQ209-AQ210-AQ211-AQ212-AQ213-#REF!-AQ214-AQ215-AQ216</f>
        <v>#REF!</v>
      </c>
    </row>
    <row r="218" spans="1:45" s="417" customFormat="1" ht="19.95" customHeight="1">
      <c r="A218" s="736" t="s">
        <v>207</v>
      </c>
      <c r="B218" s="22" t="s">
        <v>208</v>
      </c>
      <c r="C218" s="71" t="s">
        <v>629</v>
      </c>
      <c r="D218" s="452">
        <v>206</v>
      </c>
      <c r="E218" s="15" t="s">
        <v>15</v>
      </c>
      <c r="F218" s="318">
        <v>1</v>
      </c>
      <c r="G218" s="69"/>
      <c r="H218" s="74"/>
      <c r="I218" s="74">
        <v>0.5</v>
      </c>
      <c r="J218" s="74"/>
      <c r="K218" s="74"/>
      <c r="L218" s="69">
        <v>1</v>
      </c>
      <c r="M218" s="50"/>
      <c r="N218" s="50"/>
      <c r="O218" s="74"/>
      <c r="P218" s="69">
        <v>1</v>
      </c>
      <c r="Q218" s="50"/>
      <c r="R218" s="310"/>
      <c r="S218" s="74"/>
      <c r="T218" s="50" t="s">
        <v>429</v>
      </c>
      <c r="U218" s="50"/>
      <c r="V218" s="50"/>
      <c r="W218" s="336">
        <f t="shared" ref="W218:W245" si="80">X218+Y218+Z218+AA218+AG218</f>
        <v>607.25221999999997</v>
      </c>
      <c r="X218" s="49">
        <v>429.61</v>
      </c>
      <c r="Y218" s="49"/>
      <c r="Z218" s="49">
        <v>129.74222</v>
      </c>
      <c r="AA218" s="49">
        <v>38.599999999999994</v>
      </c>
      <c r="AB218" s="49">
        <v>6</v>
      </c>
      <c r="AC218" s="49">
        <v>27.8</v>
      </c>
      <c r="AD218" s="49"/>
      <c r="AE218" s="49">
        <v>4.8</v>
      </c>
      <c r="AF218" s="49"/>
      <c r="AG218" s="49">
        <v>9.3000000000000007</v>
      </c>
      <c r="AH218" s="49">
        <v>9.3000000000000007</v>
      </c>
      <c r="AI218" s="49"/>
      <c r="AJ218" s="49"/>
      <c r="AK218" s="336">
        <v>778.36533998795528</v>
      </c>
      <c r="AL218" s="293"/>
      <c r="AN218" s="417">
        <f t="shared" ref="AN218:AN245" si="81">W218</f>
        <v>607.25221999999997</v>
      </c>
      <c r="AO218" s="417">
        <f t="shared" ref="AO218:AO245" si="82">X218+Y218+Z218</f>
        <v>559.35221999999999</v>
      </c>
      <c r="AP218" s="318">
        <f t="shared" ref="AP218:AP245" si="83">$AP$246*(AN218/$AN$246)</f>
        <v>597.79330696348768</v>
      </c>
      <c r="AQ218" s="318">
        <f t="shared" ref="AQ218:AQ245" si="84">$AQ$246*(AO218/$AO$246)</f>
        <v>547.08072000725838</v>
      </c>
    </row>
    <row r="219" spans="1:45" s="417" customFormat="1" ht="19.95" customHeight="1">
      <c r="A219" s="736"/>
      <c r="B219" s="22" t="s">
        <v>209</v>
      </c>
      <c r="C219" s="71" t="s">
        <v>616</v>
      </c>
      <c r="D219" s="452">
        <v>344</v>
      </c>
      <c r="E219" s="15" t="s">
        <v>15</v>
      </c>
      <c r="F219" s="318">
        <v>1</v>
      </c>
      <c r="G219" s="69"/>
      <c r="H219" s="74"/>
      <c r="I219" s="74">
        <v>0.5</v>
      </c>
      <c r="J219" s="74"/>
      <c r="K219" s="74"/>
      <c r="L219" s="69">
        <v>1</v>
      </c>
      <c r="M219" s="50"/>
      <c r="N219" s="50"/>
      <c r="O219" s="74"/>
      <c r="P219" s="69">
        <v>1</v>
      </c>
      <c r="Q219" s="50"/>
      <c r="R219" s="310"/>
      <c r="S219" s="74"/>
      <c r="T219" s="50" t="s">
        <v>429</v>
      </c>
      <c r="U219" s="50"/>
      <c r="V219" s="50"/>
      <c r="W219" s="336">
        <f t="shared" si="80"/>
        <v>593.61212</v>
      </c>
      <c r="X219" s="49">
        <v>417.06</v>
      </c>
      <c r="Y219" s="49"/>
      <c r="Z219" s="49">
        <v>125.95211999999999</v>
      </c>
      <c r="AA219" s="49">
        <v>35.5</v>
      </c>
      <c r="AB219" s="49">
        <v>6</v>
      </c>
      <c r="AC219" s="49">
        <v>26.6</v>
      </c>
      <c r="AD219" s="49"/>
      <c r="AE219" s="49">
        <v>2.9</v>
      </c>
      <c r="AF219" s="49"/>
      <c r="AG219" s="49">
        <v>15.1</v>
      </c>
      <c r="AH219" s="49">
        <v>15.1</v>
      </c>
      <c r="AI219" s="49"/>
      <c r="AJ219" s="49"/>
      <c r="AK219" s="336">
        <v>760.8816969080342</v>
      </c>
      <c r="AL219" s="293"/>
      <c r="AN219" s="417">
        <f t="shared" si="81"/>
        <v>593.61212</v>
      </c>
      <c r="AO219" s="417">
        <f t="shared" si="82"/>
        <v>543.01211999999998</v>
      </c>
      <c r="AP219" s="318">
        <f t="shared" si="83"/>
        <v>584.36567307799498</v>
      </c>
      <c r="AQ219" s="318">
        <f t="shared" si="84"/>
        <v>531.0991017113829</v>
      </c>
    </row>
    <row r="220" spans="1:45" s="423" customFormat="1" ht="19.95" customHeight="1">
      <c r="A220" s="736"/>
      <c r="B220" s="403" t="s">
        <v>210</v>
      </c>
      <c r="C220" s="88" t="s">
        <v>630</v>
      </c>
      <c r="D220" s="452">
        <v>234</v>
      </c>
      <c r="E220" s="16" t="s">
        <v>15</v>
      </c>
      <c r="F220" s="277">
        <v>1</v>
      </c>
      <c r="G220" s="278"/>
      <c r="H220" s="279"/>
      <c r="I220" s="279">
        <v>0.5</v>
      </c>
      <c r="J220" s="279"/>
      <c r="K220" s="279"/>
      <c r="L220" s="278">
        <v>1</v>
      </c>
      <c r="M220" s="56"/>
      <c r="N220" s="56"/>
      <c r="O220" s="279"/>
      <c r="P220" s="278">
        <v>1</v>
      </c>
      <c r="Q220" s="56"/>
      <c r="R220" s="72"/>
      <c r="S220" s="279"/>
      <c r="T220" s="56" t="s">
        <v>429</v>
      </c>
      <c r="U220" s="56"/>
      <c r="V220" s="56"/>
      <c r="W220" s="345">
        <f t="shared" si="80"/>
        <v>433.55061999999998</v>
      </c>
      <c r="X220" s="56">
        <v>283.51</v>
      </c>
      <c r="Y220" s="56">
        <v>15.3</v>
      </c>
      <c r="Z220" s="54">
        <v>90.240619999999993</v>
      </c>
      <c r="AA220" s="54">
        <v>35.1</v>
      </c>
      <c r="AB220" s="54">
        <v>6</v>
      </c>
      <c r="AC220" s="54">
        <v>14.2</v>
      </c>
      <c r="AD220" s="54"/>
      <c r="AE220" s="54">
        <v>14.9</v>
      </c>
      <c r="AF220" s="54"/>
      <c r="AG220" s="54">
        <v>9.4</v>
      </c>
      <c r="AH220" s="56">
        <v>9.4</v>
      </c>
      <c r="AI220" s="56"/>
      <c r="AJ220" s="56"/>
      <c r="AK220" s="456">
        <v>555.71764848926989</v>
      </c>
      <c r="AL220" s="296" t="s">
        <v>960</v>
      </c>
      <c r="AN220" s="423">
        <f t="shared" si="81"/>
        <v>433.55061999999998</v>
      </c>
      <c r="AO220" s="423">
        <f t="shared" si="82"/>
        <v>389.05061999999998</v>
      </c>
      <c r="AP220" s="277">
        <f t="shared" si="83"/>
        <v>426.79738390395744</v>
      </c>
      <c r="AQ220" s="277">
        <f t="shared" si="84"/>
        <v>380.51532772833241</v>
      </c>
    </row>
    <row r="221" spans="1:45" s="417" customFormat="1" ht="19.95" customHeight="1">
      <c r="A221" s="736"/>
      <c r="B221" s="22" t="s">
        <v>211</v>
      </c>
      <c r="C221" s="457" t="s">
        <v>603</v>
      </c>
      <c r="D221" s="452">
        <v>400</v>
      </c>
      <c r="E221" s="15" t="s">
        <v>15</v>
      </c>
      <c r="F221" s="318">
        <v>1</v>
      </c>
      <c r="G221" s="69"/>
      <c r="H221" s="74"/>
      <c r="I221" s="74"/>
      <c r="J221" s="74"/>
      <c r="K221" s="74"/>
      <c r="L221" s="69">
        <v>1</v>
      </c>
      <c r="M221" s="50"/>
      <c r="N221" s="50"/>
      <c r="O221" s="74"/>
      <c r="P221" s="69">
        <v>1</v>
      </c>
      <c r="Q221" s="50"/>
      <c r="R221" s="310"/>
      <c r="S221" s="74"/>
      <c r="T221" s="50" t="s">
        <v>429</v>
      </c>
      <c r="U221" s="50"/>
      <c r="V221" s="50"/>
      <c r="W221" s="336">
        <f t="shared" si="80"/>
        <v>716.82197999999994</v>
      </c>
      <c r="X221" s="49">
        <v>442.49</v>
      </c>
      <c r="Y221" s="49"/>
      <c r="Z221" s="49">
        <v>133.63198</v>
      </c>
      <c r="AA221" s="49">
        <v>125.8</v>
      </c>
      <c r="AB221" s="49">
        <v>6</v>
      </c>
      <c r="AC221" s="49">
        <v>21.8</v>
      </c>
      <c r="AD221" s="49">
        <v>95.3</v>
      </c>
      <c r="AE221" s="49">
        <v>2.7</v>
      </c>
      <c r="AF221" s="49"/>
      <c r="AG221" s="49">
        <v>14.9</v>
      </c>
      <c r="AH221" s="49">
        <v>14.9</v>
      </c>
      <c r="AI221" s="49"/>
      <c r="AJ221" s="49"/>
      <c r="AK221" s="336">
        <v>918.80995375124235</v>
      </c>
      <c r="AL221" s="293"/>
      <c r="AN221" s="417">
        <f t="shared" si="81"/>
        <v>716.82197999999994</v>
      </c>
      <c r="AO221" s="417">
        <f t="shared" si="82"/>
        <v>576.12198000000001</v>
      </c>
      <c r="AP221" s="318">
        <f t="shared" si="83"/>
        <v>705.65634478588652</v>
      </c>
      <c r="AQ221" s="318">
        <f t="shared" si="84"/>
        <v>563.48257209099359</v>
      </c>
    </row>
    <row r="222" spans="1:45" s="417" customFormat="1" ht="19.95" customHeight="1">
      <c r="A222" s="736"/>
      <c r="B222" s="22" t="s">
        <v>212</v>
      </c>
      <c r="C222" s="100" t="s">
        <v>617</v>
      </c>
      <c r="D222" s="452">
        <v>217</v>
      </c>
      <c r="E222" s="15" t="s">
        <v>15</v>
      </c>
      <c r="F222" s="318">
        <v>1</v>
      </c>
      <c r="G222" s="69"/>
      <c r="H222" s="74"/>
      <c r="I222" s="74">
        <v>0.5</v>
      </c>
      <c r="J222" s="74"/>
      <c r="K222" s="74"/>
      <c r="L222" s="69">
        <v>1</v>
      </c>
      <c r="M222" s="50"/>
      <c r="N222" s="50"/>
      <c r="O222" s="74">
        <v>0.5</v>
      </c>
      <c r="P222" s="69">
        <v>1</v>
      </c>
      <c r="Q222" s="50"/>
      <c r="R222" s="310"/>
      <c r="S222" s="74">
        <v>1</v>
      </c>
      <c r="T222" s="50" t="s">
        <v>429</v>
      </c>
      <c r="U222" s="50"/>
      <c r="V222" s="50"/>
      <c r="W222" s="336">
        <f t="shared" si="80"/>
        <v>1037.49352</v>
      </c>
      <c r="X222" s="49">
        <v>654.41999999999996</v>
      </c>
      <c r="Y222" s="49">
        <v>98.34</v>
      </c>
      <c r="Z222" s="49">
        <v>227.33351999999999</v>
      </c>
      <c r="AA222" s="49">
        <v>44</v>
      </c>
      <c r="AB222" s="49">
        <v>6</v>
      </c>
      <c r="AC222" s="49">
        <v>34.9</v>
      </c>
      <c r="AD222" s="49"/>
      <c r="AE222" s="49">
        <v>3.1</v>
      </c>
      <c r="AF222" s="49"/>
      <c r="AG222" s="49">
        <v>13.4</v>
      </c>
      <c r="AH222" s="49">
        <v>13.4</v>
      </c>
      <c r="AI222" s="49"/>
      <c r="AJ222" s="49"/>
      <c r="AK222" s="336">
        <v>1329.8411596257326</v>
      </c>
      <c r="AL222" s="293"/>
      <c r="AN222" s="417">
        <f t="shared" si="81"/>
        <v>1037.49352</v>
      </c>
      <c r="AO222" s="417">
        <f t="shared" si="82"/>
        <v>980.09352000000001</v>
      </c>
      <c r="AP222" s="318">
        <f t="shared" si="83"/>
        <v>1021.3329187565414</v>
      </c>
      <c r="AQ222" s="318">
        <f t="shared" si="84"/>
        <v>958.59147317954387</v>
      </c>
    </row>
    <row r="223" spans="1:45" s="417" customFormat="1" ht="19.95" customHeight="1">
      <c r="A223" s="736"/>
      <c r="B223" s="22" t="s">
        <v>213</v>
      </c>
      <c r="C223" s="71" t="s">
        <v>618</v>
      </c>
      <c r="D223" s="452">
        <v>263</v>
      </c>
      <c r="E223" s="15" t="s">
        <v>15</v>
      </c>
      <c r="F223" s="318">
        <v>1</v>
      </c>
      <c r="G223" s="69"/>
      <c r="H223" s="74"/>
      <c r="I223" s="74">
        <v>0.5</v>
      </c>
      <c r="J223" s="74"/>
      <c r="K223" s="74"/>
      <c r="L223" s="69">
        <v>1</v>
      </c>
      <c r="M223" s="50"/>
      <c r="N223" s="50"/>
      <c r="O223" s="74"/>
      <c r="P223" s="69">
        <v>1</v>
      </c>
      <c r="Q223" s="50"/>
      <c r="R223" s="310"/>
      <c r="S223" s="74"/>
      <c r="T223" s="50" t="s">
        <v>429</v>
      </c>
      <c r="U223" s="50"/>
      <c r="V223" s="50"/>
      <c r="W223" s="336">
        <f t="shared" si="80"/>
        <v>742.24427999999989</v>
      </c>
      <c r="X223" s="49">
        <v>531.14</v>
      </c>
      <c r="Y223" s="49"/>
      <c r="Z223" s="49">
        <v>160.40428</v>
      </c>
      <c r="AA223" s="49">
        <v>40.4</v>
      </c>
      <c r="AB223" s="49">
        <v>6</v>
      </c>
      <c r="AC223" s="49">
        <v>31.4</v>
      </c>
      <c r="AD223" s="49"/>
      <c r="AE223" s="49">
        <v>3</v>
      </c>
      <c r="AF223" s="49"/>
      <c r="AG223" s="49">
        <v>10.3</v>
      </c>
      <c r="AH223" s="49">
        <v>10.3</v>
      </c>
      <c r="AI223" s="49"/>
      <c r="AJ223" s="49"/>
      <c r="AK223" s="336">
        <v>951.39581598617292</v>
      </c>
      <c r="AL223" s="293"/>
      <c r="AN223" s="417">
        <f t="shared" si="81"/>
        <v>742.24427999999989</v>
      </c>
      <c r="AO223" s="417">
        <f t="shared" si="82"/>
        <v>691.54427999999996</v>
      </c>
      <c r="AP223" s="318">
        <f t="shared" si="83"/>
        <v>730.68265228562336</v>
      </c>
      <c r="AQ223" s="318">
        <f t="shared" si="84"/>
        <v>676.37264873875188</v>
      </c>
    </row>
    <row r="224" spans="1:45" s="417" customFormat="1" ht="19.95" customHeight="1">
      <c r="A224" s="736"/>
      <c r="B224" s="22" t="s">
        <v>214</v>
      </c>
      <c r="C224" s="71" t="s">
        <v>619</v>
      </c>
      <c r="D224" s="452">
        <v>1184</v>
      </c>
      <c r="E224" s="15" t="s">
        <v>15</v>
      </c>
      <c r="F224" s="318">
        <v>1</v>
      </c>
      <c r="G224" s="69">
        <v>1</v>
      </c>
      <c r="H224" s="74"/>
      <c r="I224" s="74">
        <v>1</v>
      </c>
      <c r="J224" s="74"/>
      <c r="K224" s="74"/>
      <c r="L224" s="69">
        <v>1</v>
      </c>
      <c r="M224" s="50"/>
      <c r="N224" s="50"/>
      <c r="O224" s="74">
        <v>1</v>
      </c>
      <c r="P224" s="69">
        <v>1</v>
      </c>
      <c r="Q224" s="50"/>
      <c r="R224" s="310"/>
      <c r="S224" s="74">
        <v>1</v>
      </c>
      <c r="T224" s="50" t="s">
        <v>429</v>
      </c>
      <c r="U224" s="50"/>
      <c r="V224" s="50"/>
      <c r="W224" s="336">
        <f t="shared" si="80"/>
        <v>785.96572000000003</v>
      </c>
      <c r="X224" s="49">
        <v>374.87</v>
      </c>
      <c r="Y224" s="49">
        <v>198.99</v>
      </c>
      <c r="Z224" s="49">
        <v>173.30572000000001</v>
      </c>
      <c r="AA224" s="49">
        <v>21.599999999999998</v>
      </c>
      <c r="AB224" s="49">
        <v>6</v>
      </c>
      <c r="AC224" s="49">
        <v>10.4</v>
      </c>
      <c r="AD224" s="49"/>
      <c r="AE224" s="49">
        <v>5.2</v>
      </c>
      <c r="AF224" s="49"/>
      <c r="AG224" s="49">
        <v>17.2</v>
      </c>
      <c r="AH224" s="49">
        <v>17.2</v>
      </c>
      <c r="AI224" s="49"/>
      <c r="AJ224" s="49"/>
      <c r="AK224" s="336">
        <v>1007.4371977869066</v>
      </c>
      <c r="AL224" s="293"/>
      <c r="AN224" s="417">
        <f t="shared" si="81"/>
        <v>785.96572000000003</v>
      </c>
      <c r="AO224" s="417">
        <f t="shared" si="82"/>
        <v>747.16571999999996</v>
      </c>
      <c r="AP224" s="318">
        <f t="shared" si="83"/>
        <v>773.72306175964025</v>
      </c>
      <c r="AQ224" s="318">
        <f t="shared" si="84"/>
        <v>730.77382273076807</v>
      </c>
    </row>
    <row r="225" spans="1:43" s="417" customFormat="1" ht="19.95" customHeight="1">
      <c r="A225" s="736"/>
      <c r="B225" s="22" t="s">
        <v>215</v>
      </c>
      <c r="C225" s="71" t="s">
        <v>605</v>
      </c>
      <c r="D225" s="452">
        <v>530</v>
      </c>
      <c r="E225" s="15" t="s">
        <v>15</v>
      </c>
      <c r="F225" s="318">
        <v>1</v>
      </c>
      <c r="G225" s="69"/>
      <c r="H225" s="74"/>
      <c r="I225" s="74">
        <v>0.5</v>
      </c>
      <c r="J225" s="74"/>
      <c r="K225" s="74"/>
      <c r="L225" s="69">
        <v>1</v>
      </c>
      <c r="M225" s="50"/>
      <c r="N225" s="50"/>
      <c r="O225" s="74">
        <v>0.5</v>
      </c>
      <c r="P225" s="69">
        <v>1</v>
      </c>
      <c r="Q225" s="50"/>
      <c r="R225" s="310"/>
      <c r="S225" s="74">
        <v>1</v>
      </c>
      <c r="T225" s="50" t="s">
        <v>429</v>
      </c>
      <c r="U225" s="50"/>
      <c r="V225" s="50"/>
      <c r="W225" s="336">
        <f t="shared" si="80"/>
        <v>972.97833999999989</v>
      </c>
      <c r="X225" s="49">
        <v>622.16</v>
      </c>
      <c r="Y225" s="49">
        <v>81.510000000000005</v>
      </c>
      <c r="Z225" s="49">
        <v>212.50833999999998</v>
      </c>
      <c r="AA225" s="49">
        <v>47.4</v>
      </c>
      <c r="AB225" s="49">
        <v>6</v>
      </c>
      <c r="AC225" s="49">
        <v>35.299999999999997</v>
      </c>
      <c r="AD225" s="49"/>
      <c r="AE225" s="49">
        <v>6.1</v>
      </c>
      <c r="AF225" s="49"/>
      <c r="AG225" s="49">
        <v>9.4</v>
      </c>
      <c r="AH225" s="49">
        <v>9.4</v>
      </c>
      <c r="AI225" s="49"/>
      <c r="AJ225" s="49"/>
      <c r="AK225" s="336">
        <v>1247.1467233417711</v>
      </c>
      <c r="AL225" s="293"/>
      <c r="AN225" s="417">
        <f t="shared" si="81"/>
        <v>972.97833999999989</v>
      </c>
      <c r="AO225" s="417">
        <f t="shared" si="82"/>
        <v>916.17833999999993</v>
      </c>
      <c r="AP225" s="318">
        <f t="shared" si="83"/>
        <v>957.82266464574582</v>
      </c>
      <c r="AQ225" s="318">
        <f t="shared" si="84"/>
        <v>896.07851364611508</v>
      </c>
    </row>
    <row r="226" spans="1:43" s="417" customFormat="1" ht="19.95" customHeight="1">
      <c r="A226" s="736"/>
      <c r="B226" s="22" t="s">
        <v>216</v>
      </c>
      <c r="C226" s="71" t="s">
        <v>604</v>
      </c>
      <c r="D226" s="452">
        <v>621</v>
      </c>
      <c r="E226" s="15" t="s">
        <v>15</v>
      </c>
      <c r="F226" s="318">
        <v>1</v>
      </c>
      <c r="G226" s="69"/>
      <c r="H226" s="74"/>
      <c r="I226" s="74"/>
      <c r="J226" s="74"/>
      <c r="K226" s="74"/>
      <c r="L226" s="69">
        <v>1</v>
      </c>
      <c r="M226" s="50"/>
      <c r="N226" s="50"/>
      <c r="O226" s="74"/>
      <c r="P226" s="69">
        <v>1</v>
      </c>
      <c r="Q226" s="50"/>
      <c r="R226" s="310"/>
      <c r="S226" s="74"/>
      <c r="T226" s="50" t="s">
        <v>429</v>
      </c>
      <c r="U226" s="50"/>
      <c r="V226" s="50"/>
      <c r="W226" s="336">
        <f t="shared" si="80"/>
        <v>589.00627999999995</v>
      </c>
      <c r="X226" s="49">
        <v>412.14</v>
      </c>
      <c r="Y226" s="49"/>
      <c r="Z226" s="49">
        <v>124.46628</v>
      </c>
      <c r="AA226" s="49">
        <v>35.5</v>
      </c>
      <c r="AB226" s="49">
        <v>6</v>
      </c>
      <c r="AC226" s="49">
        <v>23.6</v>
      </c>
      <c r="AD226" s="49"/>
      <c r="AE226" s="49">
        <v>5.9</v>
      </c>
      <c r="AF226" s="49"/>
      <c r="AG226" s="49">
        <v>16.899999999999999</v>
      </c>
      <c r="AH226" s="49">
        <v>16.899999999999999</v>
      </c>
      <c r="AI226" s="49"/>
      <c r="AJ226" s="49"/>
      <c r="AK226" s="336">
        <v>754.97801125739932</v>
      </c>
      <c r="AL226" s="293"/>
      <c r="AN226" s="417">
        <f t="shared" si="81"/>
        <v>589.00627999999995</v>
      </c>
      <c r="AO226" s="417">
        <f t="shared" si="82"/>
        <v>536.60627999999997</v>
      </c>
      <c r="AP226" s="318">
        <f t="shared" si="83"/>
        <v>579.83157631512984</v>
      </c>
      <c r="AQ226" s="318">
        <f t="shared" si="84"/>
        <v>524.83379796511133</v>
      </c>
    </row>
    <row r="227" spans="1:43" s="417" customFormat="1" ht="19.95" customHeight="1">
      <c r="A227" s="736"/>
      <c r="B227" s="22" t="s">
        <v>217</v>
      </c>
      <c r="C227" s="71" t="s">
        <v>620</v>
      </c>
      <c r="D227" s="452">
        <v>434</v>
      </c>
      <c r="E227" s="15" t="s">
        <v>15</v>
      </c>
      <c r="F227" s="318">
        <v>1</v>
      </c>
      <c r="G227" s="69"/>
      <c r="H227" s="74"/>
      <c r="I227" s="74">
        <v>0.5</v>
      </c>
      <c r="J227" s="74"/>
      <c r="K227" s="74"/>
      <c r="L227" s="69">
        <v>1</v>
      </c>
      <c r="M227" s="50"/>
      <c r="N227" s="50"/>
      <c r="O227" s="74"/>
      <c r="P227" s="69">
        <v>1</v>
      </c>
      <c r="Q227" s="50"/>
      <c r="R227" s="310"/>
      <c r="S227" s="74"/>
      <c r="T227" s="50" t="s">
        <v>429</v>
      </c>
      <c r="U227" s="50"/>
      <c r="V227" s="50"/>
      <c r="W227" s="336">
        <f t="shared" si="80"/>
        <v>563.31550000000004</v>
      </c>
      <c r="X227" s="49">
        <v>395.25</v>
      </c>
      <c r="Y227" s="49"/>
      <c r="Z227" s="49">
        <v>119.3655</v>
      </c>
      <c r="AA227" s="49">
        <v>35.700000000000003</v>
      </c>
      <c r="AB227" s="49">
        <v>6</v>
      </c>
      <c r="AC227" s="49">
        <v>24.5</v>
      </c>
      <c r="AD227" s="49"/>
      <c r="AE227" s="49">
        <v>5.2</v>
      </c>
      <c r="AF227" s="49"/>
      <c r="AG227" s="49">
        <v>13</v>
      </c>
      <c r="AH227" s="49">
        <v>13</v>
      </c>
      <c r="AI227" s="49"/>
      <c r="AJ227" s="49"/>
      <c r="AK227" s="336">
        <v>722.04801602534292</v>
      </c>
      <c r="AL227" s="293"/>
      <c r="AN227" s="417">
        <f t="shared" si="81"/>
        <v>563.31550000000004</v>
      </c>
      <c r="AO227" s="417">
        <f t="shared" si="82"/>
        <v>514.6155</v>
      </c>
      <c r="AP227" s="318">
        <f t="shared" si="83"/>
        <v>554.54097081570262</v>
      </c>
      <c r="AQ227" s="318">
        <f t="shared" si="84"/>
        <v>503.32546864102068</v>
      </c>
    </row>
    <row r="228" spans="1:43" s="417" customFormat="1" ht="19.95" customHeight="1">
      <c r="A228" s="736"/>
      <c r="B228" s="22" t="s">
        <v>218</v>
      </c>
      <c r="C228" s="71" t="s">
        <v>621</v>
      </c>
      <c r="D228" s="452">
        <v>774</v>
      </c>
      <c r="E228" s="15" t="s">
        <v>15</v>
      </c>
      <c r="F228" s="318">
        <v>1</v>
      </c>
      <c r="G228" s="69"/>
      <c r="H228" s="74"/>
      <c r="I228" s="74">
        <v>0.5</v>
      </c>
      <c r="J228" s="74"/>
      <c r="K228" s="74"/>
      <c r="L228" s="69">
        <v>1</v>
      </c>
      <c r="M228" s="50"/>
      <c r="N228" s="50"/>
      <c r="O228" s="74"/>
      <c r="P228" s="69">
        <v>1</v>
      </c>
      <c r="Q228" s="50"/>
      <c r="R228" s="310"/>
      <c r="S228" s="74"/>
      <c r="T228" s="50" t="s">
        <v>429</v>
      </c>
      <c r="U228" s="50"/>
      <c r="V228" s="50"/>
      <c r="W228" s="336">
        <f t="shared" si="80"/>
        <v>786.4548400000001</v>
      </c>
      <c r="X228" s="49">
        <v>454.42</v>
      </c>
      <c r="Y228" s="49"/>
      <c r="Z228" s="49">
        <v>137.23483999999999</v>
      </c>
      <c r="AA228" s="49">
        <v>179.1</v>
      </c>
      <c r="AB228" s="49">
        <v>6</v>
      </c>
      <c r="AC228" s="49">
        <v>52.6</v>
      </c>
      <c r="AD228" s="49">
        <v>117.4</v>
      </c>
      <c r="AE228" s="49">
        <v>3.1</v>
      </c>
      <c r="AF228" s="49"/>
      <c r="AG228" s="49">
        <v>15.7</v>
      </c>
      <c r="AH228" s="49">
        <v>15.7</v>
      </c>
      <c r="AI228" s="49"/>
      <c r="AJ228" s="49"/>
      <c r="AK228" s="336">
        <v>1008.064143300741</v>
      </c>
      <c r="AL228" s="293"/>
      <c r="AN228" s="417">
        <f t="shared" si="81"/>
        <v>786.4548400000001</v>
      </c>
      <c r="AO228" s="417">
        <f t="shared" si="82"/>
        <v>591.65484000000004</v>
      </c>
      <c r="AP228" s="318">
        <f t="shared" si="83"/>
        <v>774.20456294262817</v>
      </c>
      <c r="AQ228" s="318">
        <f t="shared" si="84"/>
        <v>578.67466023998134</v>
      </c>
    </row>
    <row r="229" spans="1:43" s="417" customFormat="1" ht="19.95" customHeight="1">
      <c r="A229" s="736"/>
      <c r="B229" s="22" t="s">
        <v>219</v>
      </c>
      <c r="C229" s="71" t="s">
        <v>606</v>
      </c>
      <c r="D229" s="452">
        <v>911</v>
      </c>
      <c r="E229" s="15" t="s">
        <v>95</v>
      </c>
      <c r="F229" s="318">
        <v>1</v>
      </c>
      <c r="G229" s="69">
        <v>1</v>
      </c>
      <c r="H229" s="74"/>
      <c r="I229" s="74">
        <v>0.5</v>
      </c>
      <c r="J229" s="74"/>
      <c r="K229" s="74"/>
      <c r="L229" s="69">
        <v>1</v>
      </c>
      <c r="M229" s="50">
        <v>1</v>
      </c>
      <c r="N229" s="50"/>
      <c r="O229" s="74"/>
      <c r="P229" s="69">
        <v>1</v>
      </c>
      <c r="Q229" s="50">
        <v>1</v>
      </c>
      <c r="R229" s="310"/>
      <c r="S229" s="74"/>
      <c r="T229" s="50" t="s">
        <v>429</v>
      </c>
      <c r="U229" s="50" t="s">
        <v>429</v>
      </c>
      <c r="V229" s="50"/>
      <c r="W229" s="336">
        <f t="shared" si="80"/>
        <v>1105.2048199999999</v>
      </c>
      <c r="X229" s="49">
        <v>660.91</v>
      </c>
      <c r="Y229" s="49"/>
      <c r="Z229" s="49">
        <v>199.59481999999997</v>
      </c>
      <c r="AA229" s="49">
        <v>226.10000000000002</v>
      </c>
      <c r="AB229" s="49">
        <v>6</v>
      </c>
      <c r="AC229" s="49">
        <v>209.8</v>
      </c>
      <c r="AD229" s="49"/>
      <c r="AE229" s="49">
        <v>10.3</v>
      </c>
      <c r="AF229" s="49"/>
      <c r="AG229" s="49">
        <v>18.600000000000001</v>
      </c>
      <c r="AH229" s="49">
        <v>18.600000000000001</v>
      </c>
      <c r="AI229" s="49"/>
      <c r="AJ229" s="49"/>
      <c r="AK229" s="336">
        <v>1416.6323269688942</v>
      </c>
      <c r="AL229" s="293"/>
      <c r="AN229" s="417">
        <f t="shared" si="81"/>
        <v>1105.2048199999999</v>
      </c>
      <c r="AO229" s="417">
        <f t="shared" si="82"/>
        <v>860.50481999999988</v>
      </c>
      <c r="AP229" s="318">
        <f t="shared" si="83"/>
        <v>1087.9895082471435</v>
      </c>
      <c r="AQ229" s="318">
        <f t="shared" si="84"/>
        <v>841.62640222526727</v>
      </c>
    </row>
    <row r="230" spans="1:43" s="417" customFormat="1" ht="19.95" customHeight="1">
      <c r="A230" s="736"/>
      <c r="B230" s="22" t="s">
        <v>220</v>
      </c>
      <c r="C230" s="71" t="s">
        <v>607</v>
      </c>
      <c r="D230" s="452">
        <v>415</v>
      </c>
      <c r="E230" s="15" t="s">
        <v>15</v>
      </c>
      <c r="F230" s="318">
        <v>1</v>
      </c>
      <c r="G230" s="69"/>
      <c r="H230" s="74"/>
      <c r="I230" s="74">
        <v>0.5</v>
      </c>
      <c r="J230" s="74"/>
      <c r="K230" s="74"/>
      <c r="L230" s="69">
        <v>1</v>
      </c>
      <c r="M230" s="50"/>
      <c r="N230" s="50"/>
      <c r="O230" s="74">
        <v>0.5</v>
      </c>
      <c r="P230" s="69">
        <v>1</v>
      </c>
      <c r="Q230" s="50"/>
      <c r="R230" s="310"/>
      <c r="S230" s="74">
        <v>1</v>
      </c>
      <c r="T230" s="50" t="s">
        <v>429</v>
      </c>
      <c r="U230" s="50"/>
      <c r="V230" s="50"/>
      <c r="W230" s="336">
        <f t="shared" si="80"/>
        <v>737.27905999999996</v>
      </c>
      <c r="X230" s="49">
        <v>412.08</v>
      </c>
      <c r="Y230" s="49">
        <v>107.95</v>
      </c>
      <c r="Z230" s="49">
        <v>157.04906</v>
      </c>
      <c r="AA230" s="49">
        <v>41.9</v>
      </c>
      <c r="AB230" s="49">
        <v>6</v>
      </c>
      <c r="AC230" s="49">
        <v>30.4</v>
      </c>
      <c r="AD230" s="49"/>
      <c r="AE230" s="49">
        <v>5.5</v>
      </c>
      <c r="AF230" s="49"/>
      <c r="AG230" s="49">
        <v>18.3</v>
      </c>
      <c r="AH230" s="49">
        <v>18.3</v>
      </c>
      <c r="AI230" s="49"/>
      <c r="AJ230" s="49"/>
      <c r="AK230" s="336">
        <v>945.03148329848852</v>
      </c>
      <c r="AL230" s="293"/>
      <c r="AN230" s="417">
        <f t="shared" si="81"/>
        <v>737.27905999999996</v>
      </c>
      <c r="AO230" s="417">
        <f t="shared" si="82"/>
        <v>677.07906000000003</v>
      </c>
      <c r="AP230" s="318">
        <f t="shared" si="83"/>
        <v>725.79477343422741</v>
      </c>
      <c r="AQ230" s="318">
        <f t="shared" si="84"/>
        <v>662.2247778808096</v>
      </c>
    </row>
    <row r="231" spans="1:43" s="417" customFormat="1" ht="19.95" customHeight="1">
      <c r="A231" s="736"/>
      <c r="B231" s="22" t="s">
        <v>178</v>
      </c>
      <c r="C231" s="71" t="s">
        <v>608</v>
      </c>
      <c r="D231" s="452">
        <v>602</v>
      </c>
      <c r="E231" s="15" t="s">
        <v>15</v>
      </c>
      <c r="F231" s="318">
        <v>1</v>
      </c>
      <c r="G231" s="69"/>
      <c r="H231" s="74"/>
      <c r="I231" s="74">
        <v>0.5</v>
      </c>
      <c r="J231" s="74"/>
      <c r="K231" s="74"/>
      <c r="L231" s="69">
        <v>1</v>
      </c>
      <c r="M231" s="50"/>
      <c r="N231" s="50"/>
      <c r="O231" s="74">
        <v>0.5</v>
      </c>
      <c r="P231" s="69">
        <v>1</v>
      </c>
      <c r="Q231" s="50"/>
      <c r="R231" s="310"/>
      <c r="S231" s="74">
        <v>1</v>
      </c>
      <c r="T231" s="50" t="s">
        <v>429</v>
      </c>
      <c r="U231" s="50"/>
      <c r="V231" s="50"/>
      <c r="W231" s="336">
        <f t="shared" si="80"/>
        <v>683.18296000000009</v>
      </c>
      <c r="X231" s="49">
        <v>380.35</v>
      </c>
      <c r="Y231" s="49">
        <v>99.13</v>
      </c>
      <c r="Z231" s="49">
        <v>144.80296000000001</v>
      </c>
      <c r="AA231" s="49">
        <v>41.2</v>
      </c>
      <c r="AB231" s="49">
        <v>6</v>
      </c>
      <c r="AC231" s="49">
        <v>30.6</v>
      </c>
      <c r="AD231" s="49"/>
      <c r="AE231" s="49">
        <v>4.5999999999999996</v>
      </c>
      <c r="AF231" s="49"/>
      <c r="AG231" s="49">
        <v>17.7</v>
      </c>
      <c r="AH231" s="49">
        <v>17.7</v>
      </c>
      <c r="AI231" s="49"/>
      <c r="AJ231" s="49"/>
      <c r="AK231" s="336">
        <v>875.69204264807422</v>
      </c>
      <c r="AL231" s="293"/>
      <c r="AN231" s="417">
        <f t="shared" si="81"/>
        <v>683.18296000000009</v>
      </c>
      <c r="AO231" s="417">
        <f t="shared" si="82"/>
        <v>624.28296</v>
      </c>
      <c r="AP231" s="318">
        <f t="shared" si="83"/>
        <v>672.54130568597043</v>
      </c>
      <c r="AQ231" s="318">
        <f t="shared" si="84"/>
        <v>610.5869594029009</v>
      </c>
    </row>
    <row r="232" spans="1:43" s="417" customFormat="1" ht="19.95" customHeight="1">
      <c r="A232" s="736"/>
      <c r="B232" s="22" t="s">
        <v>33</v>
      </c>
      <c r="C232" s="71" t="s">
        <v>609</v>
      </c>
      <c r="D232" s="452">
        <v>535</v>
      </c>
      <c r="E232" s="15" t="s">
        <v>15</v>
      </c>
      <c r="F232" s="318">
        <v>1</v>
      </c>
      <c r="G232" s="69"/>
      <c r="H232" s="74"/>
      <c r="I232" s="74">
        <v>0.5</v>
      </c>
      <c r="J232" s="74"/>
      <c r="K232" s="74"/>
      <c r="L232" s="69">
        <v>1</v>
      </c>
      <c r="M232" s="50"/>
      <c r="N232" s="50"/>
      <c r="O232" s="74">
        <v>0.5</v>
      </c>
      <c r="P232" s="69">
        <v>1</v>
      </c>
      <c r="Q232" s="50"/>
      <c r="R232" s="310"/>
      <c r="S232" s="74">
        <v>1</v>
      </c>
      <c r="T232" s="50" t="s">
        <v>429</v>
      </c>
      <c r="U232" s="50"/>
      <c r="V232" s="50"/>
      <c r="W232" s="336">
        <f t="shared" si="80"/>
        <v>938.57061999999985</v>
      </c>
      <c r="X232" s="49">
        <v>564.78</v>
      </c>
      <c r="Y232" s="49">
        <v>94.03</v>
      </c>
      <c r="Z232" s="49">
        <v>198.96061999999998</v>
      </c>
      <c r="AA232" s="49">
        <v>70.899999999999991</v>
      </c>
      <c r="AB232" s="49">
        <v>6</v>
      </c>
      <c r="AC232" s="49">
        <v>61.1</v>
      </c>
      <c r="AD232" s="49"/>
      <c r="AE232" s="49">
        <v>3.8</v>
      </c>
      <c r="AF232" s="49"/>
      <c r="AG232" s="49">
        <v>9.9</v>
      </c>
      <c r="AH232" s="49">
        <v>9.9</v>
      </c>
      <c r="AI232" s="49"/>
      <c r="AJ232" s="49"/>
      <c r="AK232" s="336">
        <v>1203.0435059405891</v>
      </c>
      <c r="AL232" s="293"/>
      <c r="AN232" s="417">
        <f t="shared" si="81"/>
        <v>938.57061999999985</v>
      </c>
      <c r="AO232" s="417">
        <f t="shared" si="82"/>
        <v>857.77061999999989</v>
      </c>
      <c r="AP232" s="318">
        <f t="shared" si="83"/>
        <v>923.95089926319395</v>
      </c>
      <c r="AQ232" s="318">
        <f t="shared" si="84"/>
        <v>838.95218721161496</v>
      </c>
    </row>
    <row r="233" spans="1:43" s="417" customFormat="1" ht="19.95" customHeight="1">
      <c r="A233" s="736"/>
      <c r="B233" s="22" t="s">
        <v>221</v>
      </c>
      <c r="C233" s="71" t="s">
        <v>622</v>
      </c>
      <c r="D233" s="452">
        <v>246</v>
      </c>
      <c r="E233" s="15" t="s">
        <v>15</v>
      </c>
      <c r="F233" s="318">
        <v>1</v>
      </c>
      <c r="G233" s="69"/>
      <c r="H233" s="74"/>
      <c r="I233" s="74">
        <v>0.5</v>
      </c>
      <c r="J233" s="74"/>
      <c r="K233" s="74"/>
      <c r="L233" s="69">
        <v>1</v>
      </c>
      <c r="M233" s="50"/>
      <c r="N233" s="50"/>
      <c r="O233" s="74">
        <v>0.5</v>
      </c>
      <c r="P233" s="69">
        <v>1</v>
      </c>
      <c r="Q233" s="50"/>
      <c r="R233" s="310"/>
      <c r="S233" s="74">
        <v>1</v>
      </c>
      <c r="T233" s="50" t="s">
        <v>429</v>
      </c>
      <c r="U233" s="50"/>
      <c r="V233" s="50"/>
      <c r="W233" s="336">
        <f t="shared" si="80"/>
        <v>741.28106000000002</v>
      </c>
      <c r="X233" s="49">
        <v>372.26</v>
      </c>
      <c r="Y233" s="49">
        <v>98.77</v>
      </c>
      <c r="Z233" s="49">
        <v>142.25106</v>
      </c>
      <c r="AA233" s="49">
        <v>107.7</v>
      </c>
      <c r="AB233" s="49">
        <v>6</v>
      </c>
      <c r="AC233" s="49">
        <v>81.7</v>
      </c>
      <c r="AD233" s="49"/>
      <c r="AE233" s="49">
        <v>20</v>
      </c>
      <c r="AF233" s="49"/>
      <c r="AG233" s="49">
        <v>20.3</v>
      </c>
      <c r="AH233" s="49">
        <v>20.3</v>
      </c>
      <c r="AI233" s="49"/>
      <c r="AJ233" s="49"/>
      <c r="AK233" s="336">
        <v>950.16117733341821</v>
      </c>
      <c r="AL233" s="290"/>
      <c r="AN233" s="417">
        <f t="shared" si="81"/>
        <v>741.28106000000002</v>
      </c>
      <c r="AO233" s="417">
        <f t="shared" si="82"/>
        <v>613.28106000000002</v>
      </c>
      <c r="AP233" s="318">
        <f t="shared" si="83"/>
        <v>729.73443595941012</v>
      </c>
      <c r="AQ233" s="318">
        <f t="shared" si="84"/>
        <v>599.82642756225175</v>
      </c>
    </row>
    <row r="234" spans="1:43" s="417" customFormat="1" ht="19.95" customHeight="1">
      <c r="A234" s="736"/>
      <c r="B234" s="22" t="s">
        <v>222</v>
      </c>
      <c r="C234" s="71" t="s">
        <v>610</v>
      </c>
      <c r="D234" s="286">
        <v>260</v>
      </c>
      <c r="E234" s="15" t="s">
        <v>15</v>
      </c>
      <c r="F234" s="318">
        <v>1</v>
      </c>
      <c r="G234" s="69"/>
      <c r="H234" s="74"/>
      <c r="I234" s="74">
        <v>0.5</v>
      </c>
      <c r="J234" s="74"/>
      <c r="K234" s="74"/>
      <c r="L234" s="69">
        <v>1</v>
      </c>
      <c r="M234" s="50"/>
      <c r="N234" s="50"/>
      <c r="O234" s="74"/>
      <c r="P234" s="69">
        <v>1</v>
      </c>
      <c r="Q234" s="50"/>
      <c r="R234" s="310"/>
      <c r="S234" s="74"/>
      <c r="T234" s="50" t="s">
        <v>429</v>
      </c>
      <c r="U234" s="50"/>
      <c r="V234" s="50"/>
      <c r="W234" s="336">
        <f t="shared" si="80"/>
        <v>517.15322000000003</v>
      </c>
      <c r="X234" s="49">
        <v>355.11</v>
      </c>
      <c r="Y234" s="49"/>
      <c r="Z234" s="49">
        <v>107.24321999999999</v>
      </c>
      <c r="AA234" s="49">
        <v>43.8</v>
      </c>
      <c r="AB234" s="49">
        <v>6</v>
      </c>
      <c r="AC234" s="49">
        <v>33.799999999999997</v>
      </c>
      <c r="AD234" s="49"/>
      <c r="AE234" s="49">
        <v>4</v>
      </c>
      <c r="AF234" s="49"/>
      <c r="AG234" s="49">
        <v>11</v>
      </c>
      <c r="AH234" s="49">
        <v>11</v>
      </c>
      <c r="AI234" s="49"/>
      <c r="AJ234" s="49"/>
      <c r="AK234" s="336">
        <v>662.87800794069699</v>
      </c>
      <c r="AL234" s="290"/>
      <c r="AN234" s="417">
        <f t="shared" si="81"/>
        <v>517.15322000000003</v>
      </c>
      <c r="AO234" s="417">
        <f t="shared" si="82"/>
        <v>462.35322000000002</v>
      </c>
      <c r="AP234" s="318">
        <f t="shared" si="83"/>
        <v>509.09774128222392</v>
      </c>
      <c r="AQ234" s="318">
        <f t="shared" si="84"/>
        <v>452.20975880863472</v>
      </c>
    </row>
    <row r="235" spans="1:43" s="417" customFormat="1" ht="19.95" customHeight="1">
      <c r="A235" s="736"/>
      <c r="B235" s="22" t="s">
        <v>223</v>
      </c>
      <c r="C235" s="71" t="s">
        <v>613</v>
      </c>
      <c r="D235" s="286">
        <v>385</v>
      </c>
      <c r="E235" s="15" t="s">
        <v>15</v>
      </c>
      <c r="F235" s="318">
        <v>1</v>
      </c>
      <c r="G235" s="69"/>
      <c r="H235" s="74"/>
      <c r="I235" s="74">
        <v>0.5</v>
      </c>
      <c r="J235" s="74"/>
      <c r="K235" s="74"/>
      <c r="L235" s="69">
        <v>1</v>
      </c>
      <c r="M235" s="50"/>
      <c r="N235" s="50"/>
      <c r="O235" s="74">
        <v>0.5</v>
      </c>
      <c r="P235" s="69">
        <v>1</v>
      </c>
      <c r="Q235" s="50"/>
      <c r="R235" s="310"/>
      <c r="S235" s="74">
        <v>1</v>
      </c>
      <c r="T235" s="50" t="s">
        <v>429</v>
      </c>
      <c r="U235" s="50"/>
      <c r="V235" s="50"/>
      <c r="W235" s="336">
        <f t="shared" si="80"/>
        <v>980.22580924800002</v>
      </c>
      <c r="X235" s="49">
        <v>563.67902400000003</v>
      </c>
      <c r="Y235" s="49">
        <v>98.86</v>
      </c>
      <c r="Z235" s="49">
        <v>200.08678524800001</v>
      </c>
      <c r="AA235" s="49">
        <v>109.7</v>
      </c>
      <c r="AB235" s="49">
        <v>6</v>
      </c>
      <c r="AC235" s="49">
        <v>25.1</v>
      </c>
      <c r="AD235" s="49">
        <v>75.900000000000006</v>
      </c>
      <c r="AE235" s="49">
        <v>2.7</v>
      </c>
      <c r="AF235" s="49"/>
      <c r="AG235" s="49">
        <v>7.9</v>
      </c>
      <c r="AH235" s="49">
        <v>7.9</v>
      </c>
      <c r="AI235" s="49"/>
      <c r="AJ235" s="49"/>
      <c r="AK235" s="336">
        <v>1256.4364034441705</v>
      </c>
      <c r="AL235" s="290"/>
      <c r="AN235" s="417">
        <f t="shared" si="81"/>
        <v>980.22580924800002</v>
      </c>
      <c r="AO235" s="417">
        <f t="shared" si="82"/>
        <v>862.625809248</v>
      </c>
      <c r="AP235" s="318">
        <f t="shared" si="83"/>
        <v>964.95724310620528</v>
      </c>
      <c r="AQ235" s="318">
        <f t="shared" si="84"/>
        <v>843.70085957688661</v>
      </c>
    </row>
    <row r="236" spans="1:43" s="417" customFormat="1" ht="19.95" customHeight="1">
      <c r="A236" s="736"/>
      <c r="B236" s="22" t="s">
        <v>224</v>
      </c>
      <c r="C236" s="71" t="s">
        <v>623</v>
      </c>
      <c r="D236" s="452">
        <v>105</v>
      </c>
      <c r="E236" s="15" t="s">
        <v>15</v>
      </c>
      <c r="F236" s="318">
        <v>1</v>
      </c>
      <c r="G236" s="69"/>
      <c r="H236" s="74"/>
      <c r="I236" s="74">
        <v>0.5</v>
      </c>
      <c r="J236" s="74"/>
      <c r="K236" s="74"/>
      <c r="L236" s="69">
        <v>1</v>
      </c>
      <c r="M236" s="50"/>
      <c r="N236" s="50"/>
      <c r="O236" s="74"/>
      <c r="P236" s="69">
        <v>1</v>
      </c>
      <c r="Q236" s="50"/>
      <c r="R236" s="310"/>
      <c r="S236" s="74"/>
      <c r="T236" s="50" t="s">
        <v>429</v>
      </c>
      <c r="U236" s="50"/>
      <c r="V236" s="50"/>
      <c r="W236" s="336">
        <f t="shared" si="80"/>
        <v>608.19514000000004</v>
      </c>
      <c r="X236" s="49">
        <v>402.07</v>
      </c>
      <c r="Y236" s="49"/>
      <c r="Z236" s="49">
        <v>121.42514</v>
      </c>
      <c r="AA236" s="49">
        <v>80.100000000000009</v>
      </c>
      <c r="AB236" s="49">
        <v>6</v>
      </c>
      <c r="AC236" s="49">
        <v>14</v>
      </c>
      <c r="AD236" s="49">
        <v>56.7</v>
      </c>
      <c r="AE236" s="49">
        <v>3.4</v>
      </c>
      <c r="AF236" s="49"/>
      <c r="AG236" s="49">
        <v>4.5999999999999996</v>
      </c>
      <c r="AH236" s="49">
        <v>4.5999999999999996</v>
      </c>
      <c r="AI236" s="49"/>
      <c r="AJ236" s="49"/>
      <c r="AK236" s="336">
        <v>779.57395845357655</v>
      </c>
      <c r="AL236" s="290"/>
      <c r="AN236" s="417">
        <f t="shared" si="81"/>
        <v>608.19514000000004</v>
      </c>
      <c r="AO236" s="417">
        <f t="shared" si="82"/>
        <v>523.49513999999999</v>
      </c>
      <c r="AP236" s="318">
        <f t="shared" si="83"/>
        <v>598.72153949428366</v>
      </c>
      <c r="AQ236" s="318">
        <f t="shared" si="84"/>
        <v>512.01030025678733</v>
      </c>
    </row>
    <row r="237" spans="1:43" s="417" customFormat="1" ht="19.95" customHeight="1">
      <c r="A237" s="736"/>
      <c r="B237" s="22" t="s">
        <v>225</v>
      </c>
      <c r="C237" s="71" t="s">
        <v>624</v>
      </c>
      <c r="D237" s="452">
        <v>344</v>
      </c>
      <c r="E237" s="15" t="s">
        <v>15</v>
      </c>
      <c r="F237" s="318">
        <v>1</v>
      </c>
      <c r="G237" s="69"/>
      <c r="H237" s="74"/>
      <c r="I237" s="74">
        <v>0.5</v>
      </c>
      <c r="J237" s="74"/>
      <c r="K237" s="74"/>
      <c r="L237" s="69">
        <v>1</v>
      </c>
      <c r="M237" s="50"/>
      <c r="N237" s="50"/>
      <c r="O237" s="74">
        <v>0.5</v>
      </c>
      <c r="P237" s="69">
        <v>1</v>
      </c>
      <c r="Q237" s="50"/>
      <c r="R237" s="310"/>
      <c r="S237" s="74">
        <v>1</v>
      </c>
      <c r="T237" s="50" t="s">
        <v>429</v>
      </c>
      <c r="U237" s="50"/>
      <c r="V237" s="50"/>
      <c r="W237" s="336">
        <f t="shared" si="80"/>
        <v>718.21691999999996</v>
      </c>
      <c r="X237" s="49">
        <v>413.47</v>
      </c>
      <c r="Y237" s="49">
        <v>95.99</v>
      </c>
      <c r="Z237" s="49">
        <v>153.85692</v>
      </c>
      <c r="AA237" s="49">
        <v>38.599999999999994</v>
      </c>
      <c r="AB237" s="49">
        <v>6</v>
      </c>
      <c r="AC237" s="49">
        <v>26.3</v>
      </c>
      <c r="AD237" s="49"/>
      <c r="AE237" s="49">
        <v>6.3</v>
      </c>
      <c r="AF237" s="49"/>
      <c r="AG237" s="49">
        <v>16.3</v>
      </c>
      <c r="AH237" s="49">
        <v>16.3</v>
      </c>
      <c r="AI237" s="49"/>
      <c r="AJ237" s="49"/>
      <c r="AK237" s="336">
        <v>920.59796359559141</v>
      </c>
      <c r="AL237" s="290"/>
      <c r="AN237" s="417">
        <f t="shared" si="81"/>
        <v>718.21691999999996</v>
      </c>
      <c r="AO237" s="417">
        <f t="shared" si="82"/>
        <v>663.31691999999998</v>
      </c>
      <c r="AP237" s="318">
        <f t="shared" si="83"/>
        <v>707.02955639080358</v>
      </c>
      <c r="AQ237" s="318">
        <f t="shared" si="84"/>
        <v>648.76456231209204</v>
      </c>
    </row>
    <row r="238" spans="1:43" s="417" customFormat="1" ht="19.95" customHeight="1">
      <c r="A238" s="736"/>
      <c r="B238" s="22" t="s">
        <v>226</v>
      </c>
      <c r="C238" s="71" t="s">
        <v>625</v>
      </c>
      <c r="D238" s="452">
        <v>710</v>
      </c>
      <c r="E238" s="15" t="s">
        <v>13</v>
      </c>
      <c r="F238" s="318">
        <v>1</v>
      </c>
      <c r="G238" s="69"/>
      <c r="H238" s="74"/>
      <c r="I238" s="74">
        <v>0.5</v>
      </c>
      <c r="J238" s="74"/>
      <c r="K238" s="74"/>
      <c r="L238" s="69">
        <v>1</v>
      </c>
      <c r="M238" s="50"/>
      <c r="N238" s="50"/>
      <c r="O238" s="74"/>
      <c r="P238" s="69"/>
      <c r="Q238" s="50"/>
      <c r="R238" s="310"/>
      <c r="S238" s="74"/>
      <c r="T238" s="50" t="s">
        <v>430</v>
      </c>
      <c r="U238" s="50"/>
      <c r="V238" s="50"/>
      <c r="W238" s="336">
        <f t="shared" si="80"/>
        <v>578.14744000000007</v>
      </c>
      <c r="X238" s="49">
        <v>257.3</v>
      </c>
      <c r="Y238" s="49">
        <v>48.42</v>
      </c>
      <c r="Z238" s="49">
        <v>92.32744000000001</v>
      </c>
      <c r="AA238" s="49">
        <v>166.9</v>
      </c>
      <c r="AB238" s="49">
        <v>6</v>
      </c>
      <c r="AC238" s="49">
        <v>36.799999999999997</v>
      </c>
      <c r="AD238" s="49">
        <v>121</v>
      </c>
      <c r="AE238" s="49">
        <v>3.1</v>
      </c>
      <c r="AF238" s="49"/>
      <c r="AG238" s="49">
        <v>13.2</v>
      </c>
      <c r="AH238" s="49">
        <v>13.2</v>
      </c>
      <c r="AI238" s="49"/>
      <c r="AJ238" s="49"/>
      <c r="AK238" s="336">
        <v>741.05933890001427</v>
      </c>
      <c r="AL238" s="294" t="s">
        <v>961</v>
      </c>
      <c r="AN238" s="417">
        <f t="shared" si="81"/>
        <v>578.14744000000007</v>
      </c>
      <c r="AO238" s="417">
        <f t="shared" si="82"/>
        <v>398.04744000000005</v>
      </c>
      <c r="AP238" s="318">
        <f t="shared" si="83"/>
        <v>569.14187990959442</v>
      </c>
      <c r="AQ238" s="318">
        <f t="shared" si="84"/>
        <v>389.31476855896989</v>
      </c>
    </row>
    <row r="239" spans="1:43" s="423" customFormat="1" ht="19.95" customHeight="1">
      <c r="A239" s="736"/>
      <c r="B239" s="403" t="s">
        <v>227</v>
      </c>
      <c r="C239" s="88" t="s">
        <v>611</v>
      </c>
      <c r="D239" s="452">
        <v>800</v>
      </c>
      <c r="E239" s="16" t="s">
        <v>15</v>
      </c>
      <c r="F239" s="277">
        <v>1</v>
      </c>
      <c r="G239" s="278">
        <v>1</v>
      </c>
      <c r="H239" s="279"/>
      <c r="I239" s="279">
        <v>0.5</v>
      </c>
      <c r="J239" s="279"/>
      <c r="K239" s="279"/>
      <c r="L239" s="278">
        <v>1</v>
      </c>
      <c r="M239" s="56">
        <v>1</v>
      </c>
      <c r="N239" s="56"/>
      <c r="O239" s="279">
        <v>0.5</v>
      </c>
      <c r="P239" s="278">
        <v>1</v>
      </c>
      <c r="Q239" s="56">
        <v>1</v>
      </c>
      <c r="R239" s="72"/>
      <c r="S239" s="279">
        <v>1</v>
      </c>
      <c r="T239" s="56" t="s">
        <v>429</v>
      </c>
      <c r="U239" s="56" t="s">
        <v>429</v>
      </c>
      <c r="V239" s="56"/>
      <c r="W239" s="345">
        <f t="shared" si="80"/>
        <v>1287.09806</v>
      </c>
      <c r="X239" s="54">
        <v>756.39</v>
      </c>
      <c r="Y239" s="54">
        <v>98.14</v>
      </c>
      <c r="Z239" s="54">
        <v>258.06806</v>
      </c>
      <c r="AA239" s="54">
        <v>148.30000000000001</v>
      </c>
      <c r="AB239" s="54">
        <v>6</v>
      </c>
      <c r="AC239" s="54">
        <v>42.1</v>
      </c>
      <c r="AD239" s="54"/>
      <c r="AE239" s="54">
        <v>100.2</v>
      </c>
      <c r="AF239" s="54"/>
      <c r="AG239" s="54">
        <v>26.200000000000003</v>
      </c>
      <c r="AH239" s="54">
        <v>21.8</v>
      </c>
      <c r="AI239" s="54"/>
      <c r="AJ239" s="54">
        <v>4.4000000000000004</v>
      </c>
      <c r="AK239" s="345">
        <v>1649.7799202277724</v>
      </c>
      <c r="AL239" s="295"/>
      <c r="AN239" s="423">
        <f t="shared" si="81"/>
        <v>1287.09806</v>
      </c>
      <c r="AO239" s="423">
        <f t="shared" si="82"/>
        <v>1112.59806</v>
      </c>
      <c r="AP239" s="277">
        <f t="shared" si="83"/>
        <v>1267.0494735674897</v>
      </c>
      <c r="AQ239" s="277">
        <f t="shared" si="84"/>
        <v>1088.1890264840263</v>
      </c>
    </row>
    <row r="240" spans="1:43" s="417" customFormat="1" ht="19.95" customHeight="1">
      <c r="A240" s="736"/>
      <c r="B240" s="22" t="s">
        <v>228</v>
      </c>
      <c r="C240" s="71" t="s">
        <v>626</v>
      </c>
      <c r="D240" s="452">
        <v>315</v>
      </c>
      <c r="E240" s="15" t="s">
        <v>15</v>
      </c>
      <c r="F240" s="318">
        <v>1</v>
      </c>
      <c r="G240" s="69"/>
      <c r="H240" s="74"/>
      <c r="I240" s="74">
        <v>0.5</v>
      </c>
      <c r="J240" s="74"/>
      <c r="K240" s="74"/>
      <c r="L240" s="69">
        <v>0.25</v>
      </c>
      <c r="M240" s="50"/>
      <c r="N240" s="50"/>
      <c r="O240" s="74">
        <v>0.5</v>
      </c>
      <c r="P240" s="69"/>
      <c r="Q240" s="50"/>
      <c r="R240" s="310"/>
      <c r="S240" s="74">
        <v>1</v>
      </c>
      <c r="T240" s="50" t="s">
        <v>430</v>
      </c>
      <c r="U240" s="50"/>
      <c r="V240" s="50"/>
      <c r="W240" s="336">
        <f t="shared" si="80"/>
        <v>309.72602000000001</v>
      </c>
      <c r="X240" s="49">
        <v>81.69</v>
      </c>
      <c r="Y240" s="49">
        <v>99.82</v>
      </c>
      <c r="Z240" s="49">
        <v>54.816019999999995</v>
      </c>
      <c r="AA240" s="49">
        <v>65.3</v>
      </c>
      <c r="AB240" s="49">
        <v>5.4</v>
      </c>
      <c r="AC240" s="49">
        <v>55.3</v>
      </c>
      <c r="AD240" s="49"/>
      <c r="AE240" s="49">
        <v>4.5999999999999996</v>
      </c>
      <c r="AF240" s="49"/>
      <c r="AG240" s="49">
        <v>8.1</v>
      </c>
      <c r="AH240" s="49">
        <v>8.1</v>
      </c>
      <c r="AI240" s="49"/>
      <c r="AJ240" s="49"/>
      <c r="AK240" s="336">
        <v>397.00142859982668</v>
      </c>
      <c r="AL240" s="294" t="s">
        <v>962</v>
      </c>
      <c r="AN240" s="417">
        <f t="shared" si="81"/>
        <v>309.72602000000001</v>
      </c>
      <c r="AO240" s="417">
        <f t="shared" si="82"/>
        <v>236.32601999999997</v>
      </c>
      <c r="AP240" s="318">
        <f t="shared" si="83"/>
        <v>304.90154774310969</v>
      </c>
      <c r="AQ240" s="318">
        <f t="shared" si="84"/>
        <v>231.14131768002949</v>
      </c>
    </row>
    <row r="241" spans="1:45" s="417" customFormat="1" ht="19.95" customHeight="1">
      <c r="A241" s="736"/>
      <c r="B241" s="22" t="s">
        <v>229</v>
      </c>
      <c r="C241" s="71" t="s">
        <v>612</v>
      </c>
      <c r="D241" s="452">
        <v>441</v>
      </c>
      <c r="E241" s="15" t="s">
        <v>15</v>
      </c>
      <c r="F241" s="318">
        <v>1</v>
      </c>
      <c r="G241" s="69"/>
      <c r="H241" s="74"/>
      <c r="I241" s="74">
        <v>0.5</v>
      </c>
      <c r="J241" s="74"/>
      <c r="K241" s="74"/>
      <c r="L241" s="69">
        <v>1</v>
      </c>
      <c r="M241" s="50"/>
      <c r="N241" s="50"/>
      <c r="O241" s="74"/>
      <c r="P241" s="69">
        <v>1</v>
      </c>
      <c r="Q241" s="50"/>
      <c r="R241" s="310"/>
      <c r="S241" s="74"/>
      <c r="T241" s="50" t="s">
        <v>429</v>
      </c>
      <c r="U241" s="50"/>
      <c r="V241" s="50"/>
      <c r="W241" s="336">
        <f t="shared" si="80"/>
        <v>777.7412709759999</v>
      </c>
      <c r="X241" s="49">
        <v>559.24828799999989</v>
      </c>
      <c r="Y241" s="49"/>
      <c r="Z241" s="49">
        <v>168.89298297599996</v>
      </c>
      <c r="AA241" s="49">
        <v>35.4</v>
      </c>
      <c r="AB241" s="49">
        <v>6</v>
      </c>
      <c r="AC241" s="49">
        <v>23.6</v>
      </c>
      <c r="AD241" s="49"/>
      <c r="AE241" s="49">
        <v>5.8</v>
      </c>
      <c r="AF241" s="49"/>
      <c r="AG241" s="49">
        <v>14.2</v>
      </c>
      <c r="AH241" s="49">
        <v>14.2</v>
      </c>
      <c r="AI241" s="49"/>
      <c r="AJ241" s="49"/>
      <c r="AK241" s="336">
        <v>996.89524199005587</v>
      </c>
      <c r="AL241" s="290"/>
      <c r="AN241" s="417">
        <f t="shared" si="81"/>
        <v>777.7412709759999</v>
      </c>
      <c r="AO241" s="417">
        <f t="shared" si="82"/>
        <v>728.14127097599987</v>
      </c>
      <c r="AP241" s="318">
        <f t="shared" si="83"/>
        <v>765.62672152722473</v>
      </c>
      <c r="AQ241" s="318">
        <f t="shared" si="84"/>
        <v>712.16674672811757</v>
      </c>
    </row>
    <row r="242" spans="1:45" s="417" customFormat="1" ht="19.95" customHeight="1">
      <c r="A242" s="736"/>
      <c r="B242" s="22" t="s">
        <v>230</v>
      </c>
      <c r="C242" s="71" t="s">
        <v>614</v>
      </c>
      <c r="D242" s="452">
        <v>265</v>
      </c>
      <c r="E242" s="15" t="s">
        <v>13</v>
      </c>
      <c r="F242" s="318">
        <v>1</v>
      </c>
      <c r="G242" s="69"/>
      <c r="H242" s="74"/>
      <c r="I242" s="74">
        <v>0.5</v>
      </c>
      <c r="J242" s="74"/>
      <c r="K242" s="74"/>
      <c r="L242" s="69">
        <v>1</v>
      </c>
      <c r="M242" s="50"/>
      <c r="N242" s="50"/>
      <c r="O242" s="74"/>
      <c r="P242" s="69">
        <v>1</v>
      </c>
      <c r="Q242" s="50"/>
      <c r="R242" s="310"/>
      <c r="S242" s="74"/>
      <c r="T242" s="50" t="s">
        <v>429</v>
      </c>
      <c r="U242" s="50"/>
      <c r="V242" s="50"/>
      <c r="W242" s="336">
        <f t="shared" si="80"/>
        <v>512.9556867199999</v>
      </c>
      <c r="X242" s="49">
        <v>359.25935999999996</v>
      </c>
      <c r="Y242" s="49"/>
      <c r="Z242" s="49">
        <v>108.49632671999998</v>
      </c>
      <c r="AA242" s="49">
        <v>33.200000000000003</v>
      </c>
      <c r="AB242" s="49">
        <v>6</v>
      </c>
      <c r="AC242" s="49">
        <v>22</v>
      </c>
      <c r="AD242" s="49"/>
      <c r="AE242" s="49">
        <v>5.2</v>
      </c>
      <c r="AF242" s="49"/>
      <c r="AG242" s="49">
        <v>12</v>
      </c>
      <c r="AH242" s="49">
        <v>12</v>
      </c>
      <c r="AI242" s="49"/>
      <c r="AJ242" s="49"/>
      <c r="AK242" s="336">
        <v>657.49768274633527</v>
      </c>
      <c r="AL242" s="290"/>
      <c r="AN242" s="417">
        <f t="shared" si="81"/>
        <v>512.9556867199999</v>
      </c>
      <c r="AO242" s="417">
        <f t="shared" si="82"/>
        <v>467.75568671999997</v>
      </c>
      <c r="AP242" s="318">
        <f t="shared" si="83"/>
        <v>504.96559121690086</v>
      </c>
      <c r="AQ242" s="318">
        <f t="shared" si="84"/>
        <v>457.49370205103895</v>
      </c>
    </row>
    <row r="243" spans="1:45" s="417" customFormat="1" ht="19.95" customHeight="1">
      <c r="A243" s="736"/>
      <c r="B243" s="22" t="s">
        <v>231</v>
      </c>
      <c r="C243" s="71" t="s">
        <v>627</v>
      </c>
      <c r="D243" s="452">
        <v>424</v>
      </c>
      <c r="E243" s="15" t="s">
        <v>13</v>
      </c>
      <c r="F243" s="318">
        <v>1</v>
      </c>
      <c r="G243" s="69"/>
      <c r="H243" s="74"/>
      <c r="I243" s="74">
        <v>0.5</v>
      </c>
      <c r="J243" s="74"/>
      <c r="K243" s="74"/>
      <c r="L243" s="69">
        <v>1</v>
      </c>
      <c r="M243" s="50"/>
      <c r="N243" s="50"/>
      <c r="O243" s="74">
        <v>0.5</v>
      </c>
      <c r="P243" s="69">
        <v>1</v>
      </c>
      <c r="Q243" s="50"/>
      <c r="R243" s="310"/>
      <c r="S243" s="74">
        <v>1</v>
      </c>
      <c r="T243" s="50" t="s">
        <v>429</v>
      </c>
      <c r="U243" s="50"/>
      <c r="V243" s="50"/>
      <c r="W243" s="336">
        <f t="shared" si="80"/>
        <v>915.99865999999997</v>
      </c>
      <c r="X243" s="49">
        <v>561.29999999999995</v>
      </c>
      <c r="Y243" s="49">
        <v>98.53</v>
      </c>
      <c r="Z243" s="49">
        <v>199.26865999999998</v>
      </c>
      <c r="AA243" s="49">
        <v>45.2</v>
      </c>
      <c r="AB243" s="49">
        <v>6</v>
      </c>
      <c r="AC243" s="49">
        <v>33.200000000000003</v>
      </c>
      <c r="AD243" s="49"/>
      <c r="AE243" s="49">
        <v>6</v>
      </c>
      <c r="AF243" s="49"/>
      <c r="AG243" s="49">
        <v>11.7</v>
      </c>
      <c r="AH243" s="49">
        <v>11.7</v>
      </c>
      <c r="AI243" s="49"/>
      <c r="AJ243" s="49"/>
      <c r="AK243" s="336">
        <v>1174.1111599714061</v>
      </c>
      <c r="AL243" s="290"/>
      <c r="AN243" s="417">
        <f t="shared" si="81"/>
        <v>915.99865999999997</v>
      </c>
      <c r="AO243" s="417">
        <f t="shared" si="82"/>
        <v>859.09865999999988</v>
      </c>
      <c r="AP243" s="318">
        <f t="shared" si="83"/>
        <v>901.73053321323948</v>
      </c>
      <c r="AQ243" s="318">
        <f t="shared" si="84"/>
        <v>840.2510916468176</v>
      </c>
    </row>
    <row r="244" spans="1:45" s="417" customFormat="1" ht="19.95" customHeight="1">
      <c r="A244" s="736"/>
      <c r="B244" s="22" t="s">
        <v>232</v>
      </c>
      <c r="C244" s="71" t="s">
        <v>615</v>
      </c>
      <c r="D244" s="452">
        <v>570</v>
      </c>
      <c r="E244" s="15" t="s">
        <v>15</v>
      </c>
      <c r="F244" s="318">
        <v>1</v>
      </c>
      <c r="G244" s="69"/>
      <c r="H244" s="74"/>
      <c r="I244" s="74">
        <v>0.5</v>
      </c>
      <c r="J244" s="74"/>
      <c r="K244" s="74"/>
      <c r="L244" s="69">
        <v>1</v>
      </c>
      <c r="M244" s="50"/>
      <c r="N244" s="50"/>
      <c r="O244" s="74"/>
      <c r="P244" s="69">
        <v>1</v>
      </c>
      <c r="Q244" s="50"/>
      <c r="R244" s="310"/>
      <c r="S244" s="74"/>
      <c r="T244" s="50" t="s">
        <v>429</v>
      </c>
      <c r="U244" s="50"/>
      <c r="V244" s="50"/>
      <c r="W244" s="336">
        <f t="shared" si="80"/>
        <v>525.73009999999999</v>
      </c>
      <c r="X244" s="49">
        <v>357.55</v>
      </c>
      <c r="Y244" s="49"/>
      <c r="Z244" s="49">
        <v>107.98009999999999</v>
      </c>
      <c r="AA244" s="49">
        <v>46.7</v>
      </c>
      <c r="AB244" s="49">
        <v>6</v>
      </c>
      <c r="AC244" s="49">
        <v>34.200000000000003</v>
      </c>
      <c r="AD244" s="49"/>
      <c r="AE244" s="49">
        <v>6.5</v>
      </c>
      <c r="AF244" s="49"/>
      <c r="AG244" s="49">
        <v>13.5</v>
      </c>
      <c r="AH244" s="49">
        <v>13.5</v>
      </c>
      <c r="AI244" s="49"/>
      <c r="AJ244" s="49"/>
      <c r="AK244" s="336">
        <v>673.87170363642599</v>
      </c>
      <c r="AL244" s="290"/>
      <c r="AN244" s="417">
        <f t="shared" si="81"/>
        <v>525.73009999999999</v>
      </c>
      <c r="AO244" s="417">
        <f t="shared" si="82"/>
        <v>465.5301</v>
      </c>
      <c r="AP244" s="318">
        <f t="shared" si="83"/>
        <v>517.54102282120118</v>
      </c>
      <c r="AQ244" s="318">
        <f t="shared" si="84"/>
        <v>455.31694196735469</v>
      </c>
    </row>
    <row r="245" spans="1:45" s="417" customFormat="1" ht="19.95" customHeight="1">
      <c r="A245" s="736"/>
      <c r="B245" s="22" t="s">
        <v>233</v>
      </c>
      <c r="C245" s="71" t="s">
        <v>628</v>
      </c>
      <c r="D245" s="452">
        <v>451</v>
      </c>
      <c r="E245" s="15" t="s">
        <v>15</v>
      </c>
      <c r="F245" s="318">
        <v>1</v>
      </c>
      <c r="G245" s="69"/>
      <c r="H245" s="74"/>
      <c r="I245" s="74">
        <v>0.5</v>
      </c>
      <c r="J245" s="74"/>
      <c r="K245" s="74"/>
      <c r="L245" s="69">
        <v>1</v>
      </c>
      <c r="M245" s="50"/>
      <c r="N245" s="50"/>
      <c r="O245" s="74">
        <v>0.5</v>
      </c>
      <c r="P245" s="69">
        <v>1</v>
      </c>
      <c r="Q245" s="50"/>
      <c r="R245" s="310"/>
      <c r="S245" s="74">
        <v>1</v>
      </c>
      <c r="T245" s="50" t="s">
        <v>429</v>
      </c>
      <c r="U245" s="50"/>
      <c r="V245" s="50"/>
      <c r="W245" s="336">
        <f t="shared" si="80"/>
        <v>658.53279999999995</v>
      </c>
      <c r="X245" s="49">
        <v>357.92</v>
      </c>
      <c r="Y245" s="49">
        <v>98.48</v>
      </c>
      <c r="Z245" s="49">
        <v>137.83280000000002</v>
      </c>
      <c r="AA245" s="49">
        <v>49.9</v>
      </c>
      <c r="AB245" s="49">
        <v>6</v>
      </c>
      <c r="AC245" s="49">
        <v>38.4</v>
      </c>
      <c r="AD245" s="49"/>
      <c r="AE245" s="49">
        <v>5.5</v>
      </c>
      <c r="AF245" s="49"/>
      <c r="AG245" s="49">
        <v>14.4</v>
      </c>
      <c r="AH245" s="49">
        <v>14.4</v>
      </c>
      <c r="AI245" s="49"/>
      <c r="AJ245" s="49"/>
      <c r="AK245" s="336">
        <v>844.09589604336088</v>
      </c>
      <c r="AL245" s="290"/>
      <c r="AN245" s="417">
        <f t="shared" si="81"/>
        <v>658.53279999999995</v>
      </c>
      <c r="AO245" s="417">
        <f t="shared" si="82"/>
        <v>594.2328</v>
      </c>
      <c r="AP245" s="318">
        <f t="shared" si="83"/>
        <v>648.27511088543258</v>
      </c>
      <c r="AQ245" s="318">
        <f t="shared" si="84"/>
        <v>581.19606296713926</v>
      </c>
    </row>
    <row r="246" spans="1:45" s="420" customFormat="1" ht="19.95" customHeight="1">
      <c r="A246" s="3">
        <v>28</v>
      </c>
      <c r="B246" s="12" t="s">
        <v>10</v>
      </c>
      <c r="C246" s="12"/>
      <c r="D246" s="3"/>
      <c r="E246" s="12"/>
      <c r="F246" s="418">
        <f>SUM(F218:F245)</f>
        <v>28</v>
      </c>
      <c r="G246" s="418">
        <f t="shared" ref="G246:AK246" si="85">SUM(G218:G245)</f>
        <v>3</v>
      </c>
      <c r="H246" s="418">
        <f t="shared" si="85"/>
        <v>0</v>
      </c>
      <c r="I246" s="418">
        <f t="shared" si="85"/>
        <v>13.5</v>
      </c>
      <c r="J246" s="418">
        <f t="shared" si="85"/>
        <v>0</v>
      </c>
      <c r="K246" s="418">
        <f t="shared" si="85"/>
        <v>0</v>
      </c>
      <c r="L246" s="418">
        <f t="shared" si="85"/>
        <v>27.25</v>
      </c>
      <c r="M246" s="418">
        <f t="shared" si="85"/>
        <v>2</v>
      </c>
      <c r="N246" s="418">
        <f t="shared" si="85"/>
        <v>0</v>
      </c>
      <c r="O246" s="418">
        <f t="shared" si="85"/>
        <v>7</v>
      </c>
      <c r="P246" s="419">
        <f t="shared" si="85"/>
        <v>26</v>
      </c>
      <c r="Q246" s="419">
        <f t="shared" si="85"/>
        <v>2</v>
      </c>
      <c r="R246" s="419">
        <f t="shared" si="85"/>
        <v>0</v>
      </c>
      <c r="S246" s="419">
        <f t="shared" si="85"/>
        <v>13</v>
      </c>
      <c r="T246" s="419">
        <f t="shared" si="85"/>
        <v>0</v>
      </c>
      <c r="U246" s="419">
        <f t="shared" si="85"/>
        <v>0</v>
      </c>
      <c r="V246" s="419">
        <f t="shared" si="85"/>
        <v>0</v>
      </c>
      <c r="W246" s="418">
        <f t="shared" si="85"/>
        <v>20423.935066944003</v>
      </c>
      <c r="X246" s="418">
        <f t="shared" si="85"/>
        <v>12432.436671999996</v>
      </c>
      <c r="Y246" s="418">
        <f t="shared" si="85"/>
        <v>1432.26</v>
      </c>
      <c r="Z246" s="418">
        <f t="shared" si="85"/>
        <v>4187.1383949440005</v>
      </c>
      <c r="AA246" s="418">
        <f t="shared" si="85"/>
        <v>1989.6000000000001</v>
      </c>
      <c r="AB246" s="418">
        <f t="shared" si="85"/>
        <v>167.4</v>
      </c>
      <c r="AC246" s="418">
        <f t="shared" si="85"/>
        <v>1101.5000000000002</v>
      </c>
      <c r="AD246" s="418">
        <f t="shared" si="85"/>
        <v>466.3</v>
      </c>
      <c r="AE246" s="418">
        <f t="shared" si="85"/>
        <v>254.4</v>
      </c>
      <c r="AF246" s="418">
        <f t="shared" si="85"/>
        <v>0</v>
      </c>
      <c r="AG246" s="418">
        <f t="shared" si="85"/>
        <v>382.49999999999994</v>
      </c>
      <c r="AH246" s="418">
        <f t="shared" si="85"/>
        <v>378.09999999999997</v>
      </c>
      <c r="AI246" s="418">
        <f t="shared" si="85"/>
        <v>0</v>
      </c>
      <c r="AJ246" s="418">
        <f t="shared" si="85"/>
        <v>4.4000000000000004</v>
      </c>
      <c r="AK246" s="418">
        <f t="shared" si="85"/>
        <v>26179.044948199262</v>
      </c>
      <c r="AL246" s="418"/>
      <c r="AN246" s="418">
        <f>SUM(AN218:AN245)</f>
        <v>20423.935066944003</v>
      </c>
      <c r="AO246" s="418">
        <f>SUM(AO218:AO245)</f>
        <v>18051.835066944001</v>
      </c>
      <c r="AP246" s="418">
        <f>'[1]Мценская ЦРБ'!$K$90</f>
        <v>20105.799999999996</v>
      </c>
      <c r="AQ246" s="418">
        <f>'[1]Мценская ЦРБ'!$K$11</f>
        <v>17655.8</v>
      </c>
      <c r="AR246" s="420">
        <f>AP246-AP218-AP219-AP220-AP221-AP222-AP223-AP224-AP225-AP226-AP227-AP228-AP229-AP230-AP231-AP232-AP233-AP234-AP235-AP236-AP237-AP238-AP239-AP240-AP241-AP242-AP243-AP244-AP245</f>
        <v>4.3200998334214091E-12</v>
      </c>
      <c r="AS246" s="420">
        <f>AQ246-AQ218-AQ219-AQ220-AQ221-AQ222-AQ223-AQ224-AQ225-AQ226-AQ227-AQ228-AQ229-AQ230-AQ231-AQ232-AQ233-AQ234-AQ235-AQ236-AQ237-AQ238-AQ239-AQ240-AQ241-AQ242-AQ243-AQ244-AQ245</f>
        <v>5.3432813729159534E-12</v>
      </c>
    </row>
    <row r="247" spans="1:45" s="417" customFormat="1" ht="19.95" customHeight="1">
      <c r="A247" s="733" t="s">
        <v>234</v>
      </c>
      <c r="B247" s="313" t="s">
        <v>235</v>
      </c>
      <c r="C247" s="77" t="s">
        <v>752</v>
      </c>
      <c r="D247" s="452">
        <v>278</v>
      </c>
      <c r="E247" s="395" t="s">
        <v>15</v>
      </c>
      <c r="F247" s="412">
        <v>0.5</v>
      </c>
      <c r="G247" s="412"/>
      <c r="H247" s="412"/>
      <c r="I247" s="404">
        <v>0.25</v>
      </c>
      <c r="J247" s="404"/>
      <c r="K247" s="404"/>
      <c r="L247" s="412">
        <v>0.5</v>
      </c>
      <c r="M247" s="412"/>
      <c r="N247" s="412"/>
      <c r="O247" s="412"/>
      <c r="P247" s="407">
        <v>1</v>
      </c>
      <c r="Q247" s="407"/>
      <c r="R247" s="407"/>
      <c r="S247" s="415"/>
      <c r="T247" s="415" t="s">
        <v>429</v>
      </c>
      <c r="U247" s="415"/>
      <c r="V247" s="415"/>
      <c r="W247" s="336">
        <f t="shared" ref="W247:W308" si="86">X247+Y247+Z247+AA247+AF247+AG247</f>
        <v>292.5</v>
      </c>
      <c r="X247" s="410">
        <v>99.6</v>
      </c>
      <c r="Y247" s="410"/>
      <c r="Z247" s="410">
        <v>30.1</v>
      </c>
      <c r="AA247" s="409">
        <v>158.79999999999998</v>
      </c>
      <c r="AB247" s="405">
        <v>6.5</v>
      </c>
      <c r="AC247" s="405">
        <v>61.5</v>
      </c>
      <c r="AD247" s="405">
        <v>87.6</v>
      </c>
      <c r="AE247" s="405">
        <v>3.2</v>
      </c>
      <c r="AF247" s="405">
        <v>0</v>
      </c>
      <c r="AG247" s="409">
        <v>4</v>
      </c>
      <c r="AH247" s="405">
        <v>2</v>
      </c>
      <c r="AI247" s="405">
        <v>0</v>
      </c>
      <c r="AJ247" s="405">
        <v>2</v>
      </c>
      <c r="AK247" s="411">
        <v>423.4</v>
      </c>
      <c r="AL247" s="50"/>
      <c r="AN247" s="417">
        <f t="shared" ref="AN247:AN254" si="87">W247</f>
        <v>292.5</v>
      </c>
      <c r="AO247" s="417">
        <f t="shared" ref="AO247:AO254" si="88">X247+Y247+Z247</f>
        <v>129.69999999999999</v>
      </c>
      <c r="AP247" s="318">
        <f t="shared" ref="AP247:AP254" si="89">$AP$255*(AN247/$AN$255)</f>
        <v>350.24536370564823</v>
      </c>
      <c r="AQ247" s="318">
        <f t="shared" ref="AQ247:AQ254" si="90">$AQ$255*(AO247/$AO$255)</f>
        <v>158.01284350096179</v>
      </c>
    </row>
    <row r="248" spans="1:45" s="417" customFormat="1" ht="19.95" customHeight="1">
      <c r="A248" s="733"/>
      <c r="B248" s="313" t="s">
        <v>236</v>
      </c>
      <c r="C248" s="77" t="s">
        <v>753</v>
      </c>
      <c r="D248" s="452">
        <v>264</v>
      </c>
      <c r="E248" s="395" t="s">
        <v>15</v>
      </c>
      <c r="F248" s="412">
        <v>1</v>
      </c>
      <c r="G248" s="412"/>
      <c r="H248" s="412"/>
      <c r="I248" s="404">
        <v>0.25</v>
      </c>
      <c r="J248" s="404"/>
      <c r="K248" s="404"/>
      <c r="L248" s="412">
        <v>1</v>
      </c>
      <c r="M248" s="412"/>
      <c r="N248" s="412"/>
      <c r="O248" s="412"/>
      <c r="P248" s="407">
        <v>1</v>
      </c>
      <c r="Q248" s="407"/>
      <c r="R248" s="407"/>
      <c r="S248" s="415"/>
      <c r="T248" s="415" t="s">
        <v>429</v>
      </c>
      <c r="U248" s="415"/>
      <c r="V248" s="415"/>
      <c r="W248" s="336">
        <f t="shared" si="86"/>
        <v>563.20000000000005</v>
      </c>
      <c r="X248" s="410">
        <v>357.7</v>
      </c>
      <c r="Y248" s="410"/>
      <c r="Z248" s="410">
        <v>108</v>
      </c>
      <c r="AA248" s="409">
        <v>82.4</v>
      </c>
      <c r="AB248" s="405">
        <v>6.5</v>
      </c>
      <c r="AC248" s="405">
        <v>70.5</v>
      </c>
      <c r="AD248" s="405">
        <v>0</v>
      </c>
      <c r="AE248" s="405">
        <v>5.4</v>
      </c>
      <c r="AF248" s="405">
        <v>0</v>
      </c>
      <c r="AG248" s="409">
        <v>15.1</v>
      </c>
      <c r="AH248" s="405">
        <v>12</v>
      </c>
      <c r="AI248" s="405">
        <v>0</v>
      </c>
      <c r="AJ248" s="405">
        <v>3.1</v>
      </c>
      <c r="AK248" s="409">
        <v>917.4</v>
      </c>
      <c r="AL248" s="50"/>
      <c r="AN248" s="417">
        <f t="shared" si="87"/>
        <v>563.20000000000005</v>
      </c>
      <c r="AO248" s="417">
        <f t="shared" si="88"/>
        <v>465.7</v>
      </c>
      <c r="AP248" s="318">
        <f t="shared" si="89"/>
        <v>674.3869703898157</v>
      </c>
      <c r="AQ248" s="318">
        <f t="shared" si="90"/>
        <v>567.35991687276726</v>
      </c>
    </row>
    <row r="249" spans="1:45" s="417" customFormat="1" ht="19.95" customHeight="1">
      <c r="A249" s="733"/>
      <c r="B249" s="313" t="s">
        <v>363</v>
      </c>
      <c r="C249" s="71" t="s">
        <v>754</v>
      </c>
      <c r="D249" s="452">
        <v>502</v>
      </c>
      <c r="E249" s="395" t="s">
        <v>15</v>
      </c>
      <c r="F249" s="412">
        <v>1</v>
      </c>
      <c r="G249" s="412"/>
      <c r="H249" s="412"/>
      <c r="I249" s="404">
        <v>0.75</v>
      </c>
      <c r="J249" s="404"/>
      <c r="K249" s="404"/>
      <c r="L249" s="412">
        <v>1</v>
      </c>
      <c r="M249" s="412"/>
      <c r="N249" s="412"/>
      <c r="O249" s="412"/>
      <c r="P249" s="407">
        <v>1</v>
      </c>
      <c r="Q249" s="407"/>
      <c r="R249" s="407"/>
      <c r="S249" s="415">
        <v>1</v>
      </c>
      <c r="T249" s="415" t="s">
        <v>429</v>
      </c>
      <c r="U249" s="415"/>
      <c r="V249" s="415"/>
      <c r="W249" s="336">
        <f t="shared" si="86"/>
        <v>633.79999999999995</v>
      </c>
      <c r="X249" s="410">
        <v>264.89999999999998</v>
      </c>
      <c r="Y249" s="410">
        <v>141.5</v>
      </c>
      <c r="Z249" s="410">
        <v>122.7</v>
      </c>
      <c r="AA249" s="409">
        <v>85.899999999999991</v>
      </c>
      <c r="AB249" s="405">
        <v>6.5</v>
      </c>
      <c r="AC249" s="405">
        <v>70.8</v>
      </c>
      <c r="AD249" s="405">
        <v>0</v>
      </c>
      <c r="AE249" s="405">
        <v>8.6</v>
      </c>
      <c r="AF249" s="405">
        <v>0</v>
      </c>
      <c r="AG249" s="409">
        <v>18.8</v>
      </c>
      <c r="AH249" s="405">
        <v>15.8</v>
      </c>
      <c r="AI249" s="405">
        <v>0</v>
      </c>
      <c r="AJ249" s="405">
        <v>3</v>
      </c>
      <c r="AK249" s="409">
        <v>950.7</v>
      </c>
      <c r="AL249" s="50"/>
      <c r="AN249" s="417">
        <f t="shared" si="87"/>
        <v>633.79999999999995</v>
      </c>
      <c r="AO249" s="417">
        <f t="shared" si="88"/>
        <v>529.1</v>
      </c>
      <c r="AP249" s="318">
        <f t="shared" si="89"/>
        <v>758.924825697914</v>
      </c>
      <c r="AQ249" s="318">
        <f t="shared" si="90"/>
        <v>644.59981107447106</v>
      </c>
    </row>
    <row r="250" spans="1:45" s="417" customFormat="1" ht="19.95" customHeight="1">
      <c r="A250" s="733"/>
      <c r="B250" s="313" t="s">
        <v>237</v>
      </c>
      <c r="C250" s="77" t="s">
        <v>755</v>
      </c>
      <c r="D250" s="452">
        <v>170</v>
      </c>
      <c r="E250" s="395" t="s">
        <v>15</v>
      </c>
      <c r="F250" s="412">
        <v>1</v>
      </c>
      <c r="G250" s="412"/>
      <c r="H250" s="412"/>
      <c r="I250" s="404">
        <v>0.25</v>
      </c>
      <c r="J250" s="404"/>
      <c r="K250" s="404"/>
      <c r="L250" s="412">
        <v>1</v>
      </c>
      <c r="M250" s="412"/>
      <c r="N250" s="412"/>
      <c r="O250" s="412"/>
      <c r="P250" s="407">
        <v>1</v>
      </c>
      <c r="Q250" s="407"/>
      <c r="R250" s="407"/>
      <c r="S250" s="415"/>
      <c r="T250" s="415" t="s">
        <v>429</v>
      </c>
      <c r="U250" s="415"/>
      <c r="V250" s="415"/>
      <c r="W250" s="336">
        <f t="shared" si="86"/>
        <v>491.6</v>
      </c>
      <c r="X250" s="410">
        <v>310.10000000000002</v>
      </c>
      <c r="Y250" s="410"/>
      <c r="Z250" s="410">
        <v>93.7</v>
      </c>
      <c r="AA250" s="409">
        <v>70.3</v>
      </c>
      <c r="AB250" s="405">
        <v>6.5</v>
      </c>
      <c r="AC250" s="405">
        <v>55.2</v>
      </c>
      <c r="AD250" s="405">
        <v>0</v>
      </c>
      <c r="AE250" s="405">
        <v>8.6</v>
      </c>
      <c r="AF250" s="405">
        <v>0</v>
      </c>
      <c r="AG250" s="409">
        <v>17.5</v>
      </c>
      <c r="AH250" s="405">
        <v>15</v>
      </c>
      <c r="AI250" s="405">
        <v>0</v>
      </c>
      <c r="AJ250" s="405">
        <v>2.5</v>
      </c>
      <c r="AK250" s="409">
        <v>805</v>
      </c>
      <c r="AL250" s="50"/>
      <c r="AN250" s="417">
        <f t="shared" si="87"/>
        <v>491.6</v>
      </c>
      <c r="AO250" s="417">
        <f t="shared" si="88"/>
        <v>403.8</v>
      </c>
      <c r="AP250" s="318">
        <f t="shared" si="89"/>
        <v>588.65169503486038</v>
      </c>
      <c r="AQ250" s="318">
        <f t="shared" si="90"/>
        <v>491.94746496290196</v>
      </c>
    </row>
    <row r="251" spans="1:45" s="425" customFormat="1" ht="19.95" customHeight="1">
      <c r="A251" s="733"/>
      <c r="B251" s="312" t="s">
        <v>760</v>
      </c>
      <c r="C251" s="99" t="s">
        <v>756</v>
      </c>
      <c r="D251" s="452">
        <v>278</v>
      </c>
      <c r="E251" s="395" t="s">
        <v>15</v>
      </c>
      <c r="F251" s="412">
        <v>1</v>
      </c>
      <c r="G251" s="412"/>
      <c r="H251" s="412"/>
      <c r="I251" s="404">
        <v>0.25</v>
      </c>
      <c r="J251" s="404"/>
      <c r="K251" s="404"/>
      <c r="L251" s="412">
        <v>1</v>
      </c>
      <c r="M251" s="412"/>
      <c r="N251" s="412"/>
      <c r="O251" s="412"/>
      <c r="P251" s="407">
        <v>1</v>
      </c>
      <c r="Q251" s="407"/>
      <c r="R251" s="407"/>
      <c r="S251" s="415"/>
      <c r="T251" s="415" t="s">
        <v>429</v>
      </c>
      <c r="U251" s="415"/>
      <c r="V251" s="415"/>
      <c r="W251" s="336">
        <f t="shared" si="86"/>
        <v>403.90000000000003</v>
      </c>
      <c r="X251" s="410">
        <v>265.60000000000002</v>
      </c>
      <c r="Y251" s="410"/>
      <c r="Z251" s="410">
        <v>80.2</v>
      </c>
      <c r="AA251" s="409">
        <v>43.800000000000004</v>
      </c>
      <c r="AB251" s="405">
        <v>0</v>
      </c>
      <c r="AC251" s="405">
        <v>35.200000000000003</v>
      </c>
      <c r="AD251" s="405">
        <v>0</v>
      </c>
      <c r="AE251" s="405">
        <v>8.6</v>
      </c>
      <c r="AF251" s="405">
        <v>0</v>
      </c>
      <c r="AG251" s="409">
        <v>14.3</v>
      </c>
      <c r="AH251" s="405">
        <v>14.1</v>
      </c>
      <c r="AI251" s="405">
        <v>0</v>
      </c>
      <c r="AJ251" s="405">
        <v>2.9</v>
      </c>
      <c r="AK251" s="409">
        <v>664.5</v>
      </c>
      <c r="AL251" s="56"/>
      <c r="AN251" s="417">
        <f t="shared" si="87"/>
        <v>403.90000000000003</v>
      </c>
      <c r="AO251" s="417">
        <f t="shared" si="88"/>
        <v>345.8</v>
      </c>
      <c r="AP251" s="318">
        <f t="shared" si="89"/>
        <v>483.63795692550877</v>
      </c>
      <c r="AQ251" s="318">
        <f t="shared" si="90"/>
        <v>421.28636301181649</v>
      </c>
    </row>
    <row r="252" spans="1:45" s="417" customFormat="1" ht="19.95" customHeight="1">
      <c r="A252" s="733"/>
      <c r="B252" s="313" t="s">
        <v>238</v>
      </c>
      <c r="C252" s="71" t="s">
        <v>757</v>
      </c>
      <c r="D252" s="399">
        <v>269</v>
      </c>
      <c r="E252" s="395" t="s">
        <v>15</v>
      </c>
      <c r="F252" s="412">
        <v>1</v>
      </c>
      <c r="G252" s="412"/>
      <c r="H252" s="412"/>
      <c r="I252" s="404">
        <v>0.25</v>
      </c>
      <c r="J252" s="404"/>
      <c r="K252" s="404"/>
      <c r="L252" s="412">
        <v>1</v>
      </c>
      <c r="M252" s="412"/>
      <c r="N252" s="412"/>
      <c r="O252" s="412"/>
      <c r="P252" s="407">
        <v>1</v>
      </c>
      <c r="Q252" s="407"/>
      <c r="R252" s="407"/>
      <c r="S252" s="415"/>
      <c r="T252" s="415" t="s">
        <v>429</v>
      </c>
      <c r="U252" s="415"/>
      <c r="V252" s="415"/>
      <c r="W252" s="336">
        <f t="shared" si="86"/>
        <v>530.19999999999993</v>
      </c>
      <c r="X252" s="410">
        <v>341.9</v>
      </c>
      <c r="Y252" s="410"/>
      <c r="Z252" s="410">
        <v>103.3</v>
      </c>
      <c r="AA252" s="409">
        <v>67.099999999999994</v>
      </c>
      <c r="AB252" s="405">
        <v>6.5</v>
      </c>
      <c r="AC252" s="405">
        <v>52</v>
      </c>
      <c r="AD252" s="405">
        <v>0</v>
      </c>
      <c r="AE252" s="405">
        <v>8.6</v>
      </c>
      <c r="AF252" s="405">
        <v>0</v>
      </c>
      <c r="AG252" s="409">
        <v>17.899999999999999</v>
      </c>
      <c r="AH252" s="405">
        <v>15.1</v>
      </c>
      <c r="AI252" s="405">
        <v>0</v>
      </c>
      <c r="AJ252" s="405">
        <v>2.8</v>
      </c>
      <c r="AK252" s="409">
        <v>866.8</v>
      </c>
      <c r="AL252" s="50"/>
      <c r="AN252" s="417">
        <f t="shared" si="87"/>
        <v>530.19999999999993</v>
      </c>
      <c r="AO252" s="417">
        <f t="shared" si="88"/>
        <v>445.2</v>
      </c>
      <c r="AP252" s="318">
        <f t="shared" si="89"/>
        <v>634.87210884353738</v>
      </c>
      <c r="AQ252" s="318">
        <f t="shared" si="90"/>
        <v>542.38487221764228</v>
      </c>
    </row>
    <row r="253" spans="1:45" s="417" customFormat="1" ht="19.95" customHeight="1">
      <c r="A253" s="733"/>
      <c r="B253" s="313" t="s">
        <v>239</v>
      </c>
      <c r="C253" s="71" t="s">
        <v>758</v>
      </c>
      <c r="D253" s="399">
        <v>299</v>
      </c>
      <c r="E253" s="395" t="s">
        <v>15</v>
      </c>
      <c r="F253" s="412">
        <v>1</v>
      </c>
      <c r="G253" s="412"/>
      <c r="H253" s="412"/>
      <c r="I253" s="404">
        <v>0.25</v>
      </c>
      <c r="J253" s="404"/>
      <c r="K253" s="404"/>
      <c r="L253" s="412">
        <v>1</v>
      </c>
      <c r="M253" s="412"/>
      <c r="N253" s="412"/>
      <c r="O253" s="412"/>
      <c r="P253" s="407">
        <v>1</v>
      </c>
      <c r="Q253" s="407"/>
      <c r="R253" s="407"/>
      <c r="S253" s="415"/>
      <c r="T253" s="415" t="s">
        <v>429</v>
      </c>
      <c r="U253" s="415"/>
      <c r="V253" s="415"/>
      <c r="W253" s="336">
        <f t="shared" si="86"/>
        <v>432.3</v>
      </c>
      <c r="X253" s="410">
        <v>306.39999999999998</v>
      </c>
      <c r="Y253" s="410"/>
      <c r="Z253" s="410">
        <v>92.5</v>
      </c>
      <c r="AA253" s="409">
        <v>19.100000000000001</v>
      </c>
      <c r="AB253" s="405">
        <v>6.5</v>
      </c>
      <c r="AC253" s="405">
        <v>10.5</v>
      </c>
      <c r="AD253" s="405">
        <v>0</v>
      </c>
      <c r="AE253" s="405">
        <v>2.1</v>
      </c>
      <c r="AF253" s="405">
        <v>0</v>
      </c>
      <c r="AG253" s="409">
        <v>14.299999999999999</v>
      </c>
      <c r="AH253" s="405">
        <v>12.2</v>
      </c>
      <c r="AI253" s="405">
        <v>0</v>
      </c>
      <c r="AJ253" s="405">
        <v>2.1</v>
      </c>
      <c r="AK253" s="409">
        <v>709.5</v>
      </c>
      <c r="AL253" s="50"/>
      <c r="AN253" s="417">
        <f t="shared" si="87"/>
        <v>432.3</v>
      </c>
      <c r="AO253" s="417">
        <f t="shared" si="88"/>
        <v>398.9</v>
      </c>
      <c r="AP253" s="318">
        <f t="shared" si="89"/>
        <v>517.64468625624522</v>
      </c>
      <c r="AQ253" s="318">
        <f t="shared" si="90"/>
        <v>485.97782014289635</v>
      </c>
    </row>
    <row r="254" spans="1:45" s="417" customFormat="1" ht="19.95" customHeight="1">
      <c r="A254" s="733"/>
      <c r="B254" s="313" t="s">
        <v>240</v>
      </c>
      <c r="C254" s="77" t="s">
        <v>759</v>
      </c>
      <c r="D254" s="452">
        <v>269</v>
      </c>
      <c r="E254" s="395" t="s">
        <v>18</v>
      </c>
      <c r="F254" s="412"/>
      <c r="G254" s="412">
        <v>0.5</v>
      </c>
      <c r="H254" s="412"/>
      <c r="I254" s="404">
        <v>0.25</v>
      </c>
      <c r="J254" s="404"/>
      <c r="K254" s="404"/>
      <c r="L254" s="412"/>
      <c r="M254" s="412">
        <v>0.5</v>
      </c>
      <c r="N254" s="412"/>
      <c r="O254" s="412"/>
      <c r="P254" s="407"/>
      <c r="Q254" s="407"/>
      <c r="R254" s="407"/>
      <c r="S254" s="415"/>
      <c r="T254" s="415"/>
      <c r="U254" s="415" t="s">
        <v>430</v>
      </c>
      <c r="V254" s="415"/>
      <c r="W254" s="336">
        <f t="shared" si="86"/>
        <v>195.2</v>
      </c>
      <c r="X254" s="410">
        <v>148.19999999999999</v>
      </c>
      <c r="Y254" s="410"/>
      <c r="Z254" s="410">
        <v>44.8</v>
      </c>
      <c r="AA254" s="409">
        <v>1.2</v>
      </c>
      <c r="AB254" s="405">
        <v>0</v>
      </c>
      <c r="AC254" s="405">
        <v>1.2</v>
      </c>
      <c r="AD254" s="405">
        <v>0</v>
      </c>
      <c r="AE254" s="405">
        <v>0</v>
      </c>
      <c r="AF254" s="405">
        <v>0</v>
      </c>
      <c r="AG254" s="409">
        <v>1</v>
      </c>
      <c r="AH254" s="405">
        <v>0</v>
      </c>
      <c r="AI254" s="405">
        <v>0</v>
      </c>
      <c r="AJ254" s="405">
        <v>0</v>
      </c>
      <c r="AK254" s="409">
        <v>473.8</v>
      </c>
      <c r="AL254" s="50"/>
      <c r="AN254" s="417">
        <f t="shared" si="87"/>
        <v>195.2</v>
      </c>
      <c r="AO254" s="417">
        <f t="shared" si="88"/>
        <v>193</v>
      </c>
      <c r="AP254" s="318">
        <f t="shared" si="89"/>
        <v>233.73639314647016</v>
      </c>
      <c r="AQ254" s="318">
        <f t="shared" si="90"/>
        <v>235.13090821654302</v>
      </c>
    </row>
    <row r="255" spans="1:45" s="420" customFormat="1" ht="19.95" customHeight="1">
      <c r="A255" s="3">
        <v>8</v>
      </c>
      <c r="B255" s="12" t="s">
        <v>10</v>
      </c>
      <c r="C255" s="12"/>
      <c r="D255" s="3"/>
      <c r="E255" s="12"/>
      <c r="F255" s="418">
        <f>SUM(F247:F254)</f>
        <v>6.5</v>
      </c>
      <c r="G255" s="418">
        <f t="shared" ref="G255:AK255" si="91">SUM(G247:G254)</f>
        <v>0.5</v>
      </c>
      <c r="H255" s="418">
        <f t="shared" si="91"/>
        <v>0</v>
      </c>
      <c r="I255" s="418">
        <f t="shared" si="91"/>
        <v>2.5</v>
      </c>
      <c r="J255" s="418">
        <f t="shared" si="91"/>
        <v>0</v>
      </c>
      <c r="K255" s="418">
        <f t="shared" si="91"/>
        <v>0</v>
      </c>
      <c r="L255" s="418">
        <f t="shared" si="91"/>
        <v>6.5</v>
      </c>
      <c r="M255" s="418">
        <f t="shared" si="91"/>
        <v>0.5</v>
      </c>
      <c r="N255" s="418">
        <f t="shared" si="91"/>
        <v>0</v>
      </c>
      <c r="O255" s="418">
        <f t="shared" si="91"/>
        <v>0</v>
      </c>
      <c r="P255" s="419">
        <f t="shared" si="91"/>
        <v>7</v>
      </c>
      <c r="Q255" s="419">
        <f t="shared" si="91"/>
        <v>0</v>
      </c>
      <c r="R255" s="419">
        <f t="shared" si="91"/>
        <v>0</v>
      </c>
      <c r="S255" s="419">
        <f t="shared" si="91"/>
        <v>1</v>
      </c>
      <c r="T255" s="419">
        <f t="shared" si="91"/>
        <v>0</v>
      </c>
      <c r="U255" s="419">
        <f t="shared" si="91"/>
        <v>0</v>
      </c>
      <c r="V255" s="419">
        <f t="shared" si="91"/>
        <v>0</v>
      </c>
      <c r="W255" s="418">
        <f t="shared" si="91"/>
        <v>3542.7</v>
      </c>
      <c r="X255" s="418">
        <f t="shared" si="91"/>
        <v>2094.4</v>
      </c>
      <c r="Y255" s="418">
        <f t="shared" si="91"/>
        <v>141.5</v>
      </c>
      <c r="Z255" s="418">
        <f t="shared" si="91"/>
        <v>675.3</v>
      </c>
      <c r="AA255" s="418">
        <f t="shared" si="91"/>
        <v>528.6</v>
      </c>
      <c r="AB255" s="418">
        <f t="shared" si="91"/>
        <v>39</v>
      </c>
      <c r="AC255" s="418">
        <f t="shared" si="91"/>
        <v>356.9</v>
      </c>
      <c r="AD255" s="418">
        <f t="shared" si="91"/>
        <v>87.6</v>
      </c>
      <c r="AE255" s="418">
        <f t="shared" si="91"/>
        <v>45.100000000000009</v>
      </c>
      <c r="AF255" s="418">
        <f t="shared" si="91"/>
        <v>0</v>
      </c>
      <c r="AG255" s="418">
        <f t="shared" si="91"/>
        <v>102.89999999999999</v>
      </c>
      <c r="AH255" s="418">
        <f t="shared" si="91"/>
        <v>86.2</v>
      </c>
      <c r="AI255" s="418">
        <f t="shared" si="91"/>
        <v>0</v>
      </c>
      <c r="AJ255" s="418">
        <f t="shared" si="91"/>
        <v>18.400000000000002</v>
      </c>
      <c r="AK255" s="418">
        <f t="shared" si="91"/>
        <v>5811.1</v>
      </c>
      <c r="AL255" s="418"/>
      <c r="AN255" s="418">
        <f>SUM(AN247:AN254)</f>
        <v>3542.7</v>
      </c>
      <c r="AO255" s="418">
        <f>SUM(AO247:AO254)</f>
        <v>2911.2</v>
      </c>
      <c r="AP255" s="418">
        <f>'[1]Новосильская ЦРБ'!$K$90</f>
        <v>4242.0999999999995</v>
      </c>
      <c r="AQ255" s="418">
        <f>'[1]Новосильская ЦРБ'!$K$11</f>
        <v>3546.7</v>
      </c>
      <c r="AR255" s="420">
        <f>AP255-AP247-AP248-AP249-AP250-AP251-AP252-AP253-AP254</f>
        <v>-5.6843418860808015E-13</v>
      </c>
      <c r="AS255" s="420">
        <f>AQ255-AQ247-AQ248-AQ249-AQ250-AQ251-AQ252-AQ253-AQ254</f>
        <v>-4.2632564145606011E-13</v>
      </c>
    </row>
    <row r="256" spans="1:45" s="417" customFormat="1" ht="19.95" customHeight="1">
      <c r="A256" s="733" t="s">
        <v>241</v>
      </c>
      <c r="B256" s="313" t="s">
        <v>242</v>
      </c>
      <c r="C256" s="39" t="s">
        <v>413</v>
      </c>
      <c r="D256" s="406">
        <v>216</v>
      </c>
      <c r="E256" s="394" t="s">
        <v>969</v>
      </c>
      <c r="F256" s="412">
        <v>1</v>
      </c>
      <c r="G256" s="412"/>
      <c r="H256" s="412"/>
      <c r="I256" s="404">
        <v>0.5</v>
      </c>
      <c r="J256" s="404"/>
      <c r="K256" s="404"/>
      <c r="L256" s="412">
        <v>1</v>
      </c>
      <c r="M256" s="412"/>
      <c r="N256" s="412"/>
      <c r="O256" s="412">
        <v>0</v>
      </c>
      <c r="P256" s="407">
        <v>1</v>
      </c>
      <c r="Q256" s="407"/>
      <c r="R256" s="407"/>
      <c r="S256" s="407">
        <v>0</v>
      </c>
      <c r="T256" s="458" t="s">
        <v>429</v>
      </c>
      <c r="U256" s="407"/>
      <c r="V256" s="407"/>
      <c r="W256" s="336">
        <f t="shared" si="86"/>
        <v>595.20000000000005</v>
      </c>
      <c r="X256" s="410">
        <v>406.3</v>
      </c>
      <c r="Y256" s="410">
        <v>0</v>
      </c>
      <c r="Z256" s="410">
        <v>122.7</v>
      </c>
      <c r="AA256" s="363">
        <v>55.5</v>
      </c>
      <c r="AB256" s="405">
        <v>0</v>
      </c>
      <c r="AC256" s="405">
        <v>55.5</v>
      </c>
      <c r="AD256" s="405">
        <v>0</v>
      </c>
      <c r="AE256" s="405">
        <v>0</v>
      </c>
      <c r="AF256" s="405">
        <v>0</v>
      </c>
      <c r="AG256" s="363">
        <v>10.7</v>
      </c>
      <c r="AH256" s="405">
        <v>3.9</v>
      </c>
      <c r="AI256" s="405">
        <v>5.7</v>
      </c>
      <c r="AJ256" s="405">
        <v>1.1000000000000001</v>
      </c>
      <c r="AK256" s="334">
        <v>693.6</v>
      </c>
      <c r="AL256" s="318"/>
      <c r="AN256" s="417">
        <f t="shared" ref="AN256:AN269" si="92">W256</f>
        <v>595.20000000000005</v>
      </c>
      <c r="AO256" s="417">
        <f t="shared" ref="AO256:AO269" si="93">X256+Y256+Z256</f>
        <v>529</v>
      </c>
      <c r="AP256" s="318">
        <f t="shared" ref="AP256:AP269" si="94">$AP$270*(AN256/$AN$270)</f>
        <v>622.93094655220182</v>
      </c>
      <c r="AQ256" s="318">
        <f t="shared" ref="AQ256:AQ269" si="95">$AQ$270*(AO256/$AO$270)</f>
        <v>596.11172915440989</v>
      </c>
    </row>
    <row r="257" spans="1:45" s="417" customFormat="1" ht="19.95" customHeight="1">
      <c r="A257" s="733"/>
      <c r="B257" s="313" t="s">
        <v>243</v>
      </c>
      <c r="C257" s="39" t="s">
        <v>414</v>
      </c>
      <c r="D257" s="406">
        <v>434</v>
      </c>
      <c r="E257" s="394" t="s">
        <v>969</v>
      </c>
      <c r="F257" s="412">
        <v>1</v>
      </c>
      <c r="G257" s="412"/>
      <c r="H257" s="412"/>
      <c r="I257" s="404">
        <v>0.25</v>
      </c>
      <c r="J257" s="404"/>
      <c r="K257" s="404"/>
      <c r="L257" s="412">
        <v>1</v>
      </c>
      <c r="M257" s="412"/>
      <c r="N257" s="412"/>
      <c r="O257" s="412">
        <v>0</v>
      </c>
      <c r="P257" s="407">
        <v>1</v>
      </c>
      <c r="Q257" s="407"/>
      <c r="R257" s="407"/>
      <c r="S257" s="407">
        <v>0</v>
      </c>
      <c r="T257" s="458" t="s">
        <v>429</v>
      </c>
      <c r="U257" s="407"/>
      <c r="V257" s="407"/>
      <c r="W257" s="336">
        <f t="shared" si="86"/>
        <v>621.80000000000007</v>
      </c>
      <c r="X257" s="410">
        <v>439.1</v>
      </c>
      <c r="Y257" s="410">
        <v>0</v>
      </c>
      <c r="Z257" s="410">
        <v>104.9</v>
      </c>
      <c r="AA257" s="363">
        <v>67.599999999999994</v>
      </c>
      <c r="AB257" s="405">
        <v>23.1</v>
      </c>
      <c r="AC257" s="405">
        <v>44.5</v>
      </c>
      <c r="AD257" s="405">
        <v>0</v>
      </c>
      <c r="AE257" s="405">
        <v>0</v>
      </c>
      <c r="AF257" s="405">
        <v>0</v>
      </c>
      <c r="AG257" s="363">
        <v>10.199999999999999</v>
      </c>
      <c r="AH257" s="405">
        <v>4.0999999999999996</v>
      </c>
      <c r="AI257" s="405">
        <v>4.9000000000000004</v>
      </c>
      <c r="AJ257" s="405">
        <v>1.2</v>
      </c>
      <c r="AK257" s="341">
        <v>735.6</v>
      </c>
      <c r="AL257" s="318"/>
      <c r="AN257" s="417">
        <f t="shared" si="92"/>
        <v>621.80000000000007</v>
      </c>
      <c r="AO257" s="417">
        <f t="shared" si="93"/>
        <v>544</v>
      </c>
      <c r="AP257" s="318">
        <f t="shared" si="94"/>
        <v>650.77026640819747</v>
      </c>
      <c r="AQ257" s="318">
        <f t="shared" si="95"/>
        <v>613.01470824196394</v>
      </c>
    </row>
    <row r="258" spans="1:45" s="417" customFormat="1" ht="19.95" customHeight="1">
      <c r="A258" s="733"/>
      <c r="B258" s="313" t="s">
        <v>244</v>
      </c>
      <c r="C258" s="39" t="s">
        <v>415</v>
      </c>
      <c r="D258" s="406">
        <v>214</v>
      </c>
      <c r="E258" s="394" t="s">
        <v>969</v>
      </c>
      <c r="F258" s="412">
        <v>1</v>
      </c>
      <c r="G258" s="412"/>
      <c r="H258" s="412"/>
      <c r="I258" s="404">
        <v>0.25</v>
      </c>
      <c r="J258" s="404"/>
      <c r="K258" s="404"/>
      <c r="L258" s="412">
        <v>1</v>
      </c>
      <c r="M258" s="412"/>
      <c r="N258" s="412"/>
      <c r="O258" s="412">
        <v>0</v>
      </c>
      <c r="P258" s="407">
        <v>1</v>
      </c>
      <c r="Q258" s="407"/>
      <c r="R258" s="407"/>
      <c r="S258" s="407">
        <v>0</v>
      </c>
      <c r="T258" s="458" t="s">
        <v>429</v>
      </c>
      <c r="U258" s="407"/>
      <c r="V258" s="407"/>
      <c r="W258" s="336">
        <f t="shared" si="86"/>
        <v>744.9</v>
      </c>
      <c r="X258" s="410">
        <v>443.4</v>
      </c>
      <c r="Y258" s="410">
        <v>0</v>
      </c>
      <c r="Z258" s="410">
        <v>106.2</v>
      </c>
      <c r="AA258" s="363">
        <v>189.9</v>
      </c>
      <c r="AB258" s="405">
        <v>0</v>
      </c>
      <c r="AC258" s="405">
        <v>189.9</v>
      </c>
      <c r="AD258" s="405">
        <v>0</v>
      </c>
      <c r="AE258" s="405">
        <v>0</v>
      </c>
      <c r="AF258" s="405">
        <v>0</v>
      </c>
      <c r="AG258" s="363">
        <v>5.3999999999999995</v>
      </c>
      <c r="AH258" s="405">
        <v>3</v>
      </c>
      <c r="AI258" s="405">
        <v>1.8</v>
      </c>
      <c r="AJ258" s="405">
        <v>0.6</v>
      </c>
      <c r="AK258" s="341">
        <v>840.7</v>
      </c>
      <c r="AL258" s="318"/>
      <c r="AN258" s="417">
        <f t="shared" si="92"/>
        <v>744.9</v>
      </c>
      <c r="AO258" s="417">
        <f t="shared" si="93"/>
        <v>549.6</v>
      </c>
      <c r="AP258" s="318">
        <f t="shared" si="94"/>
        <v>779.60561506507906</v>
      </c>
      <c r="AQ258" s="318">
        <f t="shared" si="95"/>
        <v>619.32515376798426</v>
      </c>
    </row>
    <row r="259" spans="1:45" s="417" customFormat="1" ht="19.95" customHeight="1">
      <c r="A259" s="733"/>
      <c r="B259" s="313" t="s">
        <v>245</v>
      </c>
      <c r="C259" s="39" t="s">
        <v>416</v>
      </c>
      <c r="D259" s="406">
        <v>160</v>
      </c>
      <c r="E259" s="394" t="s">
        <v>969</v>
      </c>
      <c r="F259" s="412">
        <v>0.5</v>
      </c>
      <c r="G259" s="412"/>
      <c r="H259" s="412"/>
      <c r="I259" s="412"/>
      <c r="J259" s="412"/>
      <c r="K259" s="412"/>
      <c r="L259" s="413">
        <v>1</v>
      </c>
      <c r="M259" s="413"/>
      <c r="N259" s="413"/>
      <c r="O259" s="413">
        <v>0</v>
      </c>
      <c r="P259" s="406">
        <v>1</v>
      </c>
      <c r="Q259" s="406"/>
      <c r="R259" s="406"/>
      <c r="S259" s="406"/>
      <c r="T259" s="458" t="s">
        <v>429</v>
      </c>
      <c r="U259" s="406"/>
      <c r="V259" s="406"/>
      <c r="W259" s="336">
        <f t="shared" si="86"/>
        <v>411.8</v>
      </c>
      <c r="X259" s="409">
        <v>220.4</v>
      </c>
      <c r="Y259" s="409">
        <v>0</v>
      </c>
      <c r="Z259" s="409">
        <v>38.799999999999997</v>
      </c>
      <c r="AA259" s="363">
        <v>144.30000000000001</v>
      </c>
      <c r="AB259" s="409">
        <v>0</v>
      </c>
      <c r="AC259" s="409">
        <v>144.30000000000001</v>
      </c>
      <c r="AD259" s="405">
        <v>0</v>
      </c>
      <c r="AE259" s="405">
        <v>0</v>
      </c>
      <c r="AF259" s="405">
        <v>0</v>
      </c>
      <c r="AG259" s="363">
        <v>8.3000000000000007</v>
      </c>
      <c r="AH259" s="409">
        <v>4</v>
      </c>
      <c r="AI259" s="409">
        <v>1.7</v>
      </c>
      <c r="AJ259" s="409">
        <v>2.6</v>
      </c>
      <c r="AK259" s="341">
        <v>525.4</v>
      </c>
      <c r="AL259" s="318"/>
      <c r="AN259" s="417">
        <f t="shared" si="92"/>
        <v>411.8</v>
      </c>
      <c r="AO259" s="417">
        <f t="shared" si="93"/>
        <v>259.2</v>
      </c>
      <c r="AP259" s="318">
        <f t="shared" si="94"/>
        <v>430.98616228191645</v>
      </c>
      <c r="AQ259" s="318">
        <f t="shared" si="95"/>
        <v>292.08347863293579</v>
      </c>
    </row>
    <row r="260" spans="1:45" s="417" customFormat="1" ht="19.95" customHeight="1">
      <c r="A260" s="733"/>
      <c r="B260" s="313" t="s">
        <v>247</v>
      </c>
      <c r="C260" s="39" t="s">
        <v>418</v>
      </c>
      <c r="D260" s="406">
        <v>270</v>
      </c>
      <c r="E260" s="394" t="s">
        <v>969</v>
      </c>
      <c r="F260" s="412">
        <v>1</v>
      </c>
      <c r="G260" s="412"/>
      <c r="H260" s="412"/>
      <c r="I260" s="404">
        <v>0.5</v>
      </c>
      <c r="J260" s="404"/>
      <c r="K260" s="404"/>
      <c r="L260" s="412">
        <v>1</v>
      </c>
      <c r="M260" s="412"/>
      <c r="N260" s="412"/>
      <c r="O260" s="329">
        <v>0.5</v>
      </c>
      <c r="P260" s="407">
        <v>1</v>
      </c>
      <c r="Q260" s="407"/>
      <c r="R260" s="407"/>
      <c r="S260" s="407">
        <v>1</v>
      </c>
      <c r="T260" s="458" t="s">
        <v>429</v>
      </c>
      <c r="U260" s="407"/>
      <c r="V260" s="407"/>
      <c r="W260" s="336">
        <f t="shared" si="86"/>
        <v>811.19999999999993</v>
      </c>
      <c r="X260" s="410">
        <v>434.8</v>
      </c>
      <c r="Y260" s="410">
        <v>93.6</v>
      </c>
      <c r="Z260" s="410">
        <v>159.6</v>
      </c>
      <c r="AA260" s="363">
        <v>112.4</v>
      </c>
      <c r="AB260" s="405">
        <v>0</v>
      </c>
      <c r="AC260" s="405">
        <v>112.4</v>
      </c>
      <c r="AD260" s="405">
        <v>0</v>
      </c>
      <c r="AE260" s="405">
        <v>0</v>
      </c>
      <c r="AF260" s="405">
        <v>0</v>
      </c>
      <c r="AG260" s="363">
        <v>10.799999999999999</v>
      </c>
      <c r="AH260" s="405">
        <v>3.3</v>
      </c>
      <c r="AI260" s="405">
        <v>5.9</v>
      </c>
      <c r="AJ260" s="405">
        <v>1.6</v>
      </c>
      <c r="AK260" s="341">
        <v>945.8</v>
      </c>
      <c r="AL260" s="318"/>
      <c r="AN260" s="417">
        <f t="shared" si="92"/>
        <v>811.19999999999993</v>
      </c>
      <c r="AO260" s="417">
        <f t="shared" si="93"/>
        <v>688</v>
      </c>
      <c r="AP260" s="318">
        <f t="shared" si="94"/>
        <v>848.99459651066206</v>
      </c>
      <c r="AQ260" s="318">
        <f t="shared" si="95"/>
        <v>775.28330748248391</v>
      </c>
    </row>
    <row r="261" spans="1:45" s="417" customFormat="1" ht="19.95" customHeight="1">
      <c r="A261" s="733"/>
      <c r="B261" s="313" t="s">
        <v>248</v>
      </c>
      <c r="C261" s="39" t="s">
        <v>419</v>
      </c>
      <c r="D261" s="406">
        <v>237</v>
      </c>
      <c r="E261" s="394" t="s">
        <v>15</v>
      </c>
      <c r="F261" s="412">
        <v>1</v>
      </c>
      <c r="G261" s="412"/>
      <c r="H261" s="412"/>
      <c r="I261" s="404">
        <v>0.25</v>
      </c>
      <c r="J261" s="404"/>
      <c r="K261" s="404">
        <v>0.25</v>
      </c>
      <c r="L261" s="412">
        <v>1</v>
      </c>
      <c r="M261" s="412"/>
      <c r="N261" s="412"/>
      <c r="O261" s="329">
        <v>0.25</v>
      </c>
      <c r="P261" s="407">
        <v>1</v>
      </c>
      <c r="Q261" s="407"/>
      <c r="R261" s="407"/>
      <c r="S261" s="407">
        <v>1</v>
      </c>
      <c r="T261" s="458" t="s">
        <v>429</v>
      </c>
      <c r="U261" s="407"/>
      <c r="V261" s="407"/>
      <c r="W261" s="336">
        <f t="shared" si="86"/>
        <v>733</v>
      </c>
      <c r="X261" s="410">
        <v>343</v>
      </c>
      <c r="Y261" s="410">
        <v>51.7</v>
      </c>
      <c r="Z261" s="410">
        <v>119.2</v>
      </c>
      <c r="AA261" s="363">
        <v>206</v>
      </c>
      <c r="AB261" s="405">
        <v>23.1</v>
      </c>
      <c r="AC261" s="405">
        <v>182.9</v>
      </c>
      <c r="AD261" s="405">
        <v>0</v>
      </c>
      <c r="AE261" s="405">
        <v>0</v>
      </c>
      <c r="AF261" s="405">
        <v>0</v>
      </c>
      <c r="AG261" s="363">
        <v>13.1</v>
      </c>
      <c r="AH261" s="405">
        <v>6.6</v>
      </c>
      <c r="AI261" s="405">
        <v>5</v>
      </c>
      <c r="AJ261" s="405">
        <v>1.5</v>
      </c>
      <c r="AK261" s="341">
        <v>861.7</v>
      </c>
      <c r="AL261" s="318"/>
      <c r="AN261" s="417">
        <f t="shared" si="92"/>
        <v>733</v>
      </c>
      <c r="AO261" s="417">
        <f t="shared" si="93"/>
        <v>513.9</v>
      </c>
      <c r="AP261" s="318">
        <f t="shared" si="94"/>
        <v>767.15118249792329</v>
      </c>
      <c r="AQ261" s="318">
        <f t="shared" si="95"/>
        <v>579.09606353960532</v>
      </c>
    </row>
    <row r="262" spans="1:45" s="417" customFormat="1" ht="19.95" customHeight="1">
      <c r="A262" s="733"/>
      <c r="B262" s="313" t="s">
        <v>249</v>
      </c>
      <c r="C262" s="39" t="s">
        <v>420</v>
      </c>
      <c r="D262" s="406">
        <v>178</v>
      </c>
      <c r="E262" s="394" t="s">
        <v>969</v>
      </c>
      <c r="F262" s="412">
        <v>1</v>
      </c>
      <c r="G262" s="412"/>
      <c r="H262" s="412"/>
      <c r="I262" s="404">
        <v>0.25</v>
      </c>
      <c r="J262" s="404"/>
      <c r="K262" s="404"/>
      <c r="L262" s="412">
        <v>0.5</v>
      </c>
      <c r="M262" s="412"/>
      <c r="N262" s="412"/>
      <c r="O262" s="329">
        <v>0.25</v>
      </c>
      <c r="P262" s="407">
        <v>1</v>
      </c>
      <c r="Q262" s="407"/>
      <c r="R262" s="407"/>
      <c r="S262" s="407">
        <v>1</v>
      </c>
      <c r="T262" s="458" t="s">
        <v>430</v>
      </c>
      <c r="U262" s="407"/>
      <c r="V262" s="407"/>
      <c r="W262" s="336">
        <f t="shared" si="86"/>
        <v>580.30000000000007</v>
      </c>
      <c r="X262" s="410">
        <v>342.8</v>
      </c>
      <c r="Y262" s="410">
        <v>51.8</v>
      </c>
      <c r="Z262" s="410">
        <v>119.2</v>
      </c>
      <c r="AA262" s="363">
        <v>61.6</v>
      </c>
      <c r="AB262" s="405">
        <v>0</v>
      </c>
      <c r="AC262" s="405">
        <v>61.6</v>
      </c>
      <c r="AD262" s="405">
        <v>0</v>
      </c>
      <c r="AE262" s="405">
        <v>0</v>
      </c>
      <c r="AF262" s="405">
        <v>0</v>
      </c>
      <c r="AG262" s="363">
        <v>4.9000000000000004</v>
      </c>
      <c r="AH262" s="405">
        <v>1.8</v>
      </c>
      <c r="AI262" s="405">
        <v>2.6</v>
      </c>
      <c r="AJ262" s="405">
        <v>0.5</v>
      </c>
      <c r="AK262" s="341">
        <v>683.1</v>
      </c>
      <c r="AL262" s="318"/>
      <c r="AN262" s="417">
        <f t="shared" si="92"/>
        <v>580.30000000000007</v>
      </c>
      <c r="AO262" s="417">
        <f t="shared" si="93"/>
        <v>513.80000000000007</v>
      </c>
      <c r="AP262" s="318">
        <f t="shared" si="94"/>
        <v>607.33674106895626</v>
      </c>
      <c r="AQ262" s="318">
        <f t="shared" si="95"/>
        <v>578.98337701235505</v>
      </c>
    </row>
    <row r="263" spans="1:45" s="417" customFormat="1" ht="19.95" customHeight="1">
      <c r="A263" s="733"/>
      <c r="B263" s="313" t="s">
        <v>251</v>
      </c>
      <c r="C263" s="39" t="s">
        <v>422</v>
      </c>
      <c r="D263" s="406">
        <v>395</v>
      </c>
      <c r="E263" s="394" t="s">
        <v>969</v>
      </c>
      <c r="F263" s="412">
        <v>1</v>
      </c>
      <c r="G263" s="412"/>
      <c r="H263" s="412"/>
      <c r="I263" s="404">
        <v>0.25</v>
      </c>
      <c r="J263" s="404"/>
      <c r="K263" s="404"/>
      <c r="L263" s="412">
        <v>1</v>
      </c>
      <c r="M263" s="412"/>
      <c r="N263" s="412"/>
      <c r="O263" s="329">
        <v>0</v>
      </c>
      <c r="P263" s="407">
        <v>1</v>
      </c>
      <c r="Q263" s="407"/>
      <c r="R263" s="407"/>
      <c r="S263" s="407">
        <v>0</v>
      </c>
      <c r="T263" s="458" t="s">
        <v>429</v>
      </c>
      <c r="U263" s="407"/>
      <c r="V263" s="407"/>
      <c r="W263" s="336">
        <f t="shared" si="86"/>
        <v>667.30000000000007</v>
      </c>
      <c r="X263" s="410">
        <v>458.9</v>
      </c>
      <c r="Y263" s="410">
        <v>0</v>
      </c>
      <c r="Z263" s="410">
        <v>138.6</v>
      </c>
      <c r="AA263" s="363">
        <v>61.6</v>
      </c>
      <c r="AB263" s="405">
        <v>23.1</v>
      </c>
      <c r="AC263" s="405">
        <v>38.5</v>
      </c>
      <c r="AD263" s="405">
        <v>0</v>
      </c>
      <c r="AE263" s="405">
        <v>0</v>
      </c>
      <c r="AF263" s="405">
        <v>0</v>
      </c>
      <c r="AG263" s="363">
        <v>8.1999999999999993</v>
      </c>
      <c r="AH263" s="405">
        <v>1.3</v>
      </c>
      <c r="AI263" s="405">
        <v>4.8</v>
      </c>
      <c r="AJ263" s="405">
        <v>2.1</v>
      </c>
      <c r="AK263" s="341">
        <v>767.1</v>
      </c>
      <c r="AL263" s="318"/>
      <c r="AN263" s="417">
        <f t="shared" si="92"/>
        <v>667.30000000000007</v>
      </c>
      <c r="AO263" s="417">
        <f t="shared" si="93"/>
        <v>597.5</v>
      </c>
      <c r="AP263" s="318">
        <f t="shared" si="94"/>
        <v>698.39015563555836</v>
      </c>
      <c r="AQ263" s="318">
        <f t="shared" si="95"/>
        <v>673.30200032090715</v>
      </c>
    </row>
    <row r="264" spans="1:45" s="417" customFormat="1" ht="19.95" customHeight="1">
      <c r="A264" s="733"/>
      <c r="B264" s="313" t="s">
        <v>252</v>
      </c>
      <c r="C264" s="39" t="s">
        <v>423</v>
      </c>
      <c r="D264" s="406">
        <v>257</v>
      </c>
      <c r="E264" s="394" t="s">
        <v>969</v>
      </c>
      <c r="F264" s="412">
        <v>1</v>
      </c>
      <c r="G264" s="412"/>
      <c r="H264" s="412"/>
      <c r="I264" s="404">
        <v>0.25</v>
      </c>
      <c r="J264" s="404"/>
      <c r="K264" s="404">
        <v>0.25</v>
      </c>
      <c r="L264" s="412">
        <v>0.5</v>
      </c>
      <c r="M264" s="412"/>
      <c r="N264" s="412"/>
      <c r="O264" s="329">
        <v>0.5</v>
      </c>
      <c r="P264" s="407">
        <v>1</v>
      </c>
      <c r="Q264" s="407"/>
      <c r="R264" s="407"/>
      <c r="S264" s="407">
        <v>1</v>
      </c>
      <c r="T264" s="458" t="s">
        <v>430</v>
      </c>
      <c r="U264" s="407"/>
      <c r="V264" s="407"/>
      <c r="W264" s="336">
        <f t="shared" si="86"/>
        <v>581.09999999999991</v>
      </c>
      <c r="X264" s="410">
        <v>367.4</v>
      </c>
      <c r="Y264" s="410">
        <v>51.5</v>
      </c>
      <c r="Z264" s="410">
        <v>126.5</v>
      </c>
      <c r="AA264" s="363">
        <v>28.4</v>
      </c>
      <c r="AB264" s="405">
        <v>0</v>
      </c>
      <c r="AC264" s="405">
        <v>28.4</v>
      </c>
      <c r="AD264" s="405">
        <v>0</v>
      </c>
      <c r="AE264" s="405">
        <v>0</v>
      </c>
      <c r="AF264" s="405">
        <v>0</v>
      </c>
      <c r="AG264" s="363">
        <v>7.3000000000000007</v>
      </c>
      <c r="AH264" s="405">
        <v>4.4000000000000004</v>
      </c>
      <c r="AI264" s="405">
        <v>1.9</v>
      </c>
      <c r="AJ264" s="405">
        <v>1</v>
      </c>
      <c r="AK264" s="341">
        <v>683.1</v>
      </c>
      <c r="AL264" s="318"/>
      <c r="AN264" s="417">
        <f t="shared" si="92"/>
        <v>581.09999999999991</v>
      </c>
      <c r="AO264" s="417">
        <f t="shared" si="93"/>
        <v>545.4</v>
      </c>
      <c r="AP264" s="318">
        <f t="shared" si="94"/>
        <v>608.1740138465799</v>
      </c>
      <c r="AQ264" s="318">
        <f t="shared" si="95"/>
        <v>614.59231962346905</v>
      </c>
    </row>
    <row r="265" spans="1:45" s="417" customFormat="1" ht="19.95" customHeight="1">
      <c r="A265" s="733"/>
      <c r="B265" s="313" t="s">
        <v>253</v>
      </c>
      <c r="C265" s="39" t="s">
        <v>424</v>
      </c>
      <c r="D265" s="406">
        <v>545</v>
      </c>
      <c r="E265" s="394" t="s">
        <v>969</v>
      </c>
      <c r="F265" s="412">
        <v>1</v>
      </c>
      <c r="G265" s="412"/>
      <c r="H265" s="412"/>
      <c r="I265" s="404">
        <v>0.5</v>
      </c>
      <c r="J265" s="404"/>
      <c r="K265" s="404"/>
      <c r="L265" s="412">
        <v>1</v>
      </c>
      <c r="M265" s="412"/>
      <c r="N265" s="412"/>
      <c r="O265" s="329">
        <v>0</v>
      </c>
      <c r="P265" s="407">
        <v>1</v>
      </c>
      <c r="Q265" s="407"/>
      <c r="R265" s="407"/>
      <c r="S265" s="407">
        <v>0</v>
      </c>
      <c r="T265" s="458" t="s">
        <v>429</v>
      </c>
      <c r="U265" s="407"/>
      <c r="V265" s="407"/>
      <c r="W265" s="336">
        <f t="shared" si="86"/>
        <v>622.79999999999995</v>
      </c>
      <c r="X265" s="410">
        <v>449.9</v>
      </c>
      <c r="Y265" s="410">
        <v>0</v>
      </c>
      <c r="Z265" s="410">
        <v>135.9</v>
      </c>
      <c r="AA265" s="363">
        <v>23.1</v>
      </c>
      <c r="AB265" s="405">
        <v>23.1</v>
      </c>
      <c r="AC265" s="405">
        <v>0</v>
      </c>
      <c r="AD265" s="405">
        <v>0</v>
      </c>
      <c r="AE265" s="405">
        <v>0</v>
      </c>
      <c r="AF265" s="405">
        <v>0</v>
      </c>
      <c r="AG265" s="363">
        <v>13.899999999999999</v>
      </c>
      <c r="AH265" s="405">
        <v>5</v>
      </c>
      <c r="AI265" s="405">
        <v>6.6</v>
      </c>
      <c r="AJ265" s="405">
        <v>2.2999999999999998</v>
      </c>
      <c r="AK265" s="341">
        <v>746.2</v>
      </c>
      <c r="AL265" s="318"/>
      <c r="AN265" s="417">
        <f t="shared" si="92"/>
        <v>622.79999999999995</v>
      </c>
      <c r="AO265" s="417">
        <f t="shared" si="93"/>
        <v>585.79999999999995</v>
      </c>
      <c r="AP265" s="318">
        <f t="shared" si="94"/>
        <v>651.81685738022713</v>
      </c>
      <c r="AQ265" s="318">
        <f t="shared" si="95"/>
        <v>660.11767663261492</v>
      </c>
    </row>
    <row r="266" spans="1:45" s="417" customFormat="1" ht="19.95" customHeight="1">
      <c r="A266" s="733"/>
      <c r="B266" s="313" t="s">
        <v>254</v>
      </c>
      <c r="C266" s="39" t="s">
        <v>425</v>
      </c>
      <c r="D266" s="406">
        <v>223</v>
      </c>
      <c r="E266" s="394" t="s">
        <v>18</v>
      </c>
      <c r="F266" s="412">
        <v>1</v>
      </c>
      <c r="G266" s="412"/>
      <c r="H266" s="412"/>
      <c r="I266" s="404"/>
      <c r="J266" s="404"/>
      <c r="K266" s="404"/>
      <c r="L266" s="412">
        <v>1</v>
      </c>
      <c r="M266" s="412"/>
      <c r="N266" s="412"/>
      <c r="O266" s="329">
        <v>0</v>
      </c>
      <c r="P266" s="407">
        <v>1</v>
      </c>
      <c r="Q266" s="407"/>
      <c r="R266" s="407"/>
      <c r="S266" s="407"/>
      <c r="T266" s="458" t="s">
        <v>429</v>
      </c>
      <c r="U266" s="407"/>
      <c r="V266" s="407"/>
      <c r="W266" s="336">
        <f t="shared" si="86"/>
        <v>578.4</v>
      </c>
      <c r="X266" s="410">
        <v>291.89999999999998</v>
      </c>
      <c r="Y266" s="410">
        <v>0</v>
      </c>
      <c r="Z266" s="410">
        <v>88.2</v>
      </c>
      <c r="AA266" s="363">
        <v>188.9</v>
      </c>
      <c r="AB266" s="405">
        <v>23.1</v>
      </c>
      <c r="AC266" s="405">
        <v>165.8</v>
      </c>
      <c r="AD266" s="405">
        <v>0</v>
      </c>
      <c r="AE266" s="405">
        <v>0</v>
      </c>
      <c r="AF266" s="405">
        <v>0</v>
      </c>
      <c r="AG266" s="363">
        <v>9.3999999999999986</v>
      </c>
      <c r="AH266" s="405">
        <v>3.8</v>
      </c>
      <c r="AI266" s="405">
        <v>4.0999999999999996</v>
      </c>
      <c r="AJ266" s="405">
        <v>1.5</v>
      </c>
      <c r="AK266" s="341">
        <v>661.9</v>
      </c>
      <c r="AL266" s="318"/>
      <c r="AN266" s="417">
        <f t="shared" si="92"/>
        <v>578.4</v>
      </c>
      <c r="AO266" s="417">
        <f t="shared" si="93"/>
        <v>380.09999999999997</v>
      </c>
      <c r="AP266" s="318">
        <f t="shared" si="94"/>
        <v>605.34821822209926</v>
      </c>
      <c r="AQ266" s="318">
        <f t="shared" si="95"/>
        <v>428.32149007862228</v>
      </c>
    </row>
    <row r="267" spans="1:45" s="417" customFormat="1" ht="19.95" customHeight="1">
      <c r="A267" s="733"/>
      <c r="B267" s="313" t="s">
        <v>255</v>
      </c>
      <c r="C267" s="39" t="s">
        <v>426</v>
      </c>
      <c r="D267" s="406">
        <v>303</v>
      </c>
      <c r="E267" s="394" t="s">
        <v>15</v>
      </c>
      <c r="F267" s="412">
        <v>1</v>
      </c>
      <c r="G267" s="412"/>
      <c r="H267" s="412"/>
      <c r="I267" s="404">
        <v>0.25</v>
      </c>
      <c r="J267" s="404"/>
      <c r="K267" s="404">
        <v>0.25</v>
      </c>
      <c r="L267" s="412">
        <v>1</v>
      </c>
      <c r="M267" s="412"/>
      <c r="N267" s="412"/>
      <c r="O267" s="329">
        <v>0.25</v>
      </c>
      <c r="P267" s="407">
        <v>1</v>
      </c>
      <c r="Q267" s="407"/>
      <c r="R267" s="407"/>
      <c r="S267" s="407">
        <v>1</v>
      </c>
      <c r="T267" s="458" t="s">
        <v>429</v>
      </c>
      <c r="U267" s="407"/>
      <c r="V267" s="407"/>
      <c r="W267" s="336">
        <f t="shared" si="86"/>
        <v>858.7</v>
      </c>
      <c r="X267" s="410">
        <v>474.4</v>
      </c>
      <c r="Y267" s="410">
        <v>50</v>
      </c>
      <c r="Z267" s="410">
        <v>151.1</v>
      </c>
      <c r="AA267" s="363">
        <v>172.5</v>
      </c>
      <c r="AB267" s="405">
        <v>23.1</v>
      </c>
      <c r="AC267" s="405">
        <v>149.4</v>
      </c>
      <c r="AD267" s="405">
        <v>0</v>
      </c>
      <c r="AE267" s="405">
        <v>0</v>
      </c>
      <c r="AF267" s="405">
        <v>0</v>
      </c>
      <c r="AG267" s="363">
        <v>10.7</v>
      </c>
      <c r="AH267" s="405">
        <v>2</v>
      </c>
      <c r="AI267" s="405">
        <v>7.2</v>
      </c>
      <c r="AJ267" s="405">
        <v>1.5</v>
      </c>
      <c r="AK267" s="341">
        <v>956.2</v>
      </c>
      <c r="AL267" s="318"/>
      <c r="AN267" s="417">
        <f t="shared" si="92"/>
        <v>858.7</v>
      </c>
      <c r="AO267" s="417">
        <f t="shared" si="93"/>
        <v>675.5</v>
      </c>
      <c r="AP267" s="318">
        <f t="shared" si="94"/>
        <v>898.70766768208273</v>
      </c>
      <c r="AQ267" s="318">
        <f t="shared" si="95"/>
        <v>761.19749157618878</v>
      </c>
    </row>
    <row r="268" spans="1:45" s="417" customFormat="1" ht="19.95" customHeight="1">
      <c r="A268" s="733"/>
      <c r="B268" s="313" t="s">
        <v>256</v>
      </c>
      <c r="C268" s="39" t="s">
        <v>427</v>
      </c>
      <c r="D268" s="406">
        <v>380</v>
      </c>
      <c r="E268" s="394" t="s">
        <v>970</v>
      </c>
      <c r="F268" s="412">
        <v>1</v>
      </c>
      <c r="G268" s="412"/>
      <c r="H268" s="412"/>
      <c r="I268" s="404"/>
      <c r="J268" s="404"/>
      <c r="K268" s="404"/>
      <c r="L268" s="412">
        <v>1</v>
      </c>
      <c r="M268" s="412"/>
      <c r="N268" s="412"/>
      <c r="O268" s="412">
        <v>0</v>
      </c>
      <c r="P268" s="407">
        <v>1</v>
      </c>
      <c r="Q268" s="407"/>
      <c r="R268" s="407"/>
      <c r="S268" s="407"/>
      <c r="T268" s="458" t="s">
        <v>429</v>
      </c>
      <c r="U268" s="407"/>
      <c r="V268" s="407"/>
      <c r="W268" s="336">
        <f t="shared" si="86"/>
        <v>665.09999999999991</v>
      </c>
      <c r="X268" s="410">
        <v>440.9</v>
      </c>
      <c r="Y268" s="410">
        <v>0</v>
      </c>
      <c r="Z268" s="410">
        <v>133.19999999999999</v>
      </c>
      <c r="AA268" s="363">
        <v>80.800000000000011</v>
      </c>
      <c r="AB268" s="405">
        <v>23.1</v>
      </c>
      <c r="AC268" s="405">
        <v>57.7</v>
      </c>
      <c r="AD268" s="405">
        <v>0</v>
      </c>
      <c r="AE268" s="405">
        <v>0</v>
      </c>
      <c r="AF268" s="405">
        <v>0</v>
      </c>
      <c r="AG268" s="363">
        <v>10.199999999999999</v>
      </c>
      <c r="AH268" s="405">
        <v>4</v>
      </c>
      <c r="AI268" s="405">
        <v>3.6</v>
      </c>
      <c r="AJ268" s="405">
        <v>2.6</v>
      </c>
      <c r="AK268" s="341">
        <v>777.6</v>
      </c>
      <c r="AL268" s="318"/>
      <c r="AN268" s="417">
        <f t="shared" si="92"/>
        <v>665.09999999999991</v>
      </c>
      <c r="AO268" s="417">
        <f t="shared" si="93"/>
        <v>574.09999999999991</v>
      </c>
      <c r="AP268" s="318">
        <f t="shared" si="94"/>
        <v>696.08765549709233</v>
      </c>
      <c r="AQ268" s="318">
        <f t="shared" si="95"/>
        <v>646.93335294432256</v>
      </c>
    </row>
    <row r="269" spans="1:45" s="417" customFormat="1" ht="19.95" customHeight="1">
      <c r="A269" s="733"/>
      <c r="B269" s="313" t="s">
        <v>258</v>
      </c>
      <c r="C269" s="39" t="s">
        <v>428</v>
      </c>
      <c r="D269" s="406">
        <v>227</v>
      </c>
      <c r="E269" s="394" t="s">
        <v>969</v>
      </c>
      <c r="F269" s="412">
        <v>1</v>
      </c>
      <c r="G269" s="412"/>
      <c r="H269" s="412"/>
      <c r="I269" s="404"/>
      <c r="J269" s="404"/>
      <c r="K269" s="404"/>
      <c r="L269" s="412">
        <v>1</v>
      </c>
      <c r="M269" s="412"/>
      <c r="N269" s="412"/>
      <c r="O269" s="412">
        <v>0</v>
      </c>
      <c r="P269" s="407">
        <v>1</v>
      </c>
      <c r="Q269" s="407"/>
      <c r="R269" s="407"/>
      <c r="S269" s="407"/>
      <c r="T269" s="458" t="s">
        <v>429</v>
      </c>
      <c r="U269" s="407"/>
      <c r="V269" s="407"/>
      <c r="W269" s="336">
        <f t="shared" si="86"/>
        <v>555.9</v>
      </c>
      <c r="X269" s="410">
        <v>401.6</v>
      </c>
      <c r="Y269" s="410">
        <v>0</v>
      </c>
      <c r="Z269" s="410">
        <v>121.3</v>
      </c>
      <c r="AA269" s="363">
        <v>25.9</v>
      </c>
      <c r="AB269" s="405">
        <v>0</v>
      </c>
      <c r="AC269" s="405">
        <v>25.9</v>
      </c>
      <c r="AD269" s="405">
        <v>0</v>
      </c>
      <c r="AE269" s="405">
        <v>0</v>
      </c>
      <c r="AF269" s="405">
        <v>0</v>
      </c>
      <c r="AG269" s="363">
        <v>7.1</v>
      </c>
      <c r="AH269" s="405">
        <v>2.8</v>
      </c>
      <c r="AI269" s="405">
        <v>2.7</v>
      </c>
      <c r="AJ269" s="405">
        <v>1.6</v>
      </c>
      <c r="AK269" s="341">
        <v>630.5</v>
      </c>
      <c r="AL269" s="318"/>
      <c r="AN269" s="417">
        <f t="shared" si="92"/>
        <v>555.9</v>
      </c>
      <c r="AO269" s="417">
        <f t="shared" si="93"/>
        <v>522.9</v>
      </c>
      <c r="AP269" s="318">
        <f t="shared" si="94"/>
        <v>581.79992135142629</v>
      </c>
      <c r="AQ269" s="318">
        <f t="shared" si="95"/>
        <v>589.23785099213785</v>
      </c>
    </row>
    <row r="270" spans="1:45" s="420" customFormat="1" ht="19.95" customHeight="1">
      <c r="A270" s="3">
        <v>14</v>
      </c>
      <c r="B270" s="12" t="s">
        <v>10</v>
      </c>
      <c r="C270" s="12"/>
      <c r="D270" s="419">
        <f>SUM(D256:D269)</f>
        <v>4039</v>
      </c>
      <c r="E270" s="12"/>
      <c r="F270" s="418">
        <f>SUM(F256:F269)</f>
        <v>13.5</v>
      </c>
      <c r="G270" s="418">
        <f t="shared" ref="G270:AK270" si="96">SUM(G256:G269)</f>
        <v>0</v>
      </c>
      <c r="H270" s="418">
        <f t="shared" si="96"/>
        <v>0</v>
      </c>
      <c r="I270" s="418">
        <f t="shared" si="96"/>
        <v>3.25</v>
      </c>
      <c r="J270" s="418">
        <f t="shared" si="96"/>
        <v>0</v>
      </c>
      <c r="K270" s="418">
        <f t="shared" si="96"/>
        <v>0.75</v>
      </c>
      <c r="L270" s="418">
        <f t="shared" si="96"/>
        <v>13</v>
      </c>
      <c r="M270" s="418">
        <f t="shared" si="96"/>
        <v>0</v>
      </c>
      <c r="N270" s="418">
        <f t="shared" si="96"/>
        <v>0</v>
      </c>
      <c r="O270" s="418">
        <f t="shared" si="96"/>
        <v>1.75</v>
      </c>
      <c r="P270" s="419">
        <f t="shared" si="96"/>
        <v>14</v>
      </c>
      <c r="Q270" s="419">
        <f t="shared" si="96"/>
        <v>0</v>
      </c>
      <c r="R270" s="419">
        <f t="shared" si="96"/>
        <v>0</v>
      </c>
      <c r="S270" s="419">
        <f t="shared" si="96"/>
        <v>5</v>
      </c>
      <c r="T270" s="419">
        <f t="shared" si="96"/>
        <v>0</v>
      </c>
      <c r="U270" s="419">
        <f t="shared" si="96"/>
        <v>0</v>
      </c>
      <c r="V270" s="419">
        <f t="shared" si="96"/>
        <v>0</v>
      </c>
      <c r="W270" s="418">
        <f>SUM(W256:W269)</f>
        <v>9027.5</v>
      </c>
      <c r="X270" s="418">
        <f t="shared" si="96"/>
        <v>5514.8</v>
      </c>
      <c r="Y270" s="418">
        <f t="shared" si="96"/>
        <v>298.60000000000002</v>
      </c>
      <c r="Z270" s="418">
        <f t="shared" si="96"/>
        <v>1665.4000000000003</v>
      </c>
      <c r="AA270" s="418">
        <f t="shared" si="96"/>
        <v>1418.5000000000002</v>
      </c>
      <c r="AB270" s="418">
        <f t="shared" si="96"/>
        <v>161.69999999999999</v>
      </c>
      <c r="AC270" s="418">
        <f t="shared" si="96"/>
        <v>1256.8000000000002</v>
      </c>
      <c r="AD270" s="418">
        <f t="shared" si="96"/>
        <v>0</v>
      </c>
      <c r="AE270" s="418">
        <f t="shared" si="96"/>
        <v>0</v>
      </c>
      <c r="AF270" s="418">
        <f t="shared" si="96"/>
        <v>0</v>
      </c>
      <c r="AG270" s="418">
        <f t="shared" si="96"/>
        <v>130.19999999999999</v>
      </c>
      <c r="AH270" s="418">
        <f t="shared" si="96"/>
        <v>49.999999999999993</v>
      </c>
      <c r="AI270" s="418">
        <f t="shared" si="96"/>
        <v>58.500000000000007</v>
      </c>
      <c r="AJ270" s="418">
        <f t="shared" si="96"/>
        <v>21.700000000000003</v>
      </c>
      <c r="AK270" s="418">
        <f t="shared" si="96"/>
        <v>10508.500000000002</v>
      </c>
      <c r="AL270" s="418"/>
      <c r="AN270" s="418">
        <f>SUM(AN256:AN269)</f>
        <v>9027.5</v>
      </c>
      <c r="AO270" s="418">
        <f>SUM(AO256:AO269)</f>
        <v>7478.7999999999993</v>
      </c>
      <c r="AP270" s="418">
        <f>'[1]Новодеревеньковская ЦРБ'!$K$90</f>
        <v>9448.1000000000022</v>
      </c>
      <c r="AQ270" s="418">
        <f>'[1]Новодеревеньковская ЦРБ'!$K$11</f>
        <v>8427.6</v>
      </c>
      <c r="AR270" s="420" t="e">
        <f>AP270-AP256-#REF!-AP257-AP258-AP259-#REF!-#REF!-AP260-AP261-AP262-#REF!-AP263-AP264-AP265-AP266-AP267-AP268-AP269</f>
        <v>#REF!</v>
      </c>
      <c r="AS270" s="420" t="e">
        <f>AQ270-AQ256-#REF!-AQ257-AQ258-AQ259-#REF!-#REF!-AQ260-AQ261-AQ262-#REF!-AQ263-AQ264-AQ265-AQ266-AQ267-AQ268-AQ269</f>
        <v>#REF!</v>
      </c>
    </row>
    <row r="271" spans="1:45" s="423" customFormat="1" ht="19.95" customHeight="1">
      <c r="A271" s="664" t="s">
        <v>259</v>
      </c>
      <c r="B271" s="312" t="s">
        <v>260</v>
      </c>
      <c r="C271" s="312" t="s">
        <v>535</v>
      </c>
      <c r="D271" s="31">
        <v>269</v>
      </c>
      <c r="E271" s="312" t="s">
        <v>15</v>
      </c>
      <c r="F271" s="484">
        <v>1</v>
      </c>
      <c r="G271" s="496"/>
      <c r="H271" s="496"/>
      <c r="I271" s="484">
        <v>0.5</v>
      </c>
      <c r="J271" s="484"/>
      <c r="K271" s="484"/>
      <c r="L271" s="484">
        <v>1</v>
      </c>
      <c r="M271" s="484"/>
      <c r="N271" s="497"/>
      <c r="O271" s="485">
        <v>0.25</v>
      </c>
      <c r="P271" s="486">
        <v>1</v>
      </c>
      <c r="Q271" s="487"/>
      <c r="R271" s="487"/>
      <c r="S271" s="487"/>
      <c r="T271" s="485" t="s">
        <v>429</v>
      </c>
      <c r="U271" s="498"/>
      <c r="V271" s="498"/>
      <c r="W271" s="336">
        <f t="shared" si="86"/>
        <v>643.75319999999999</v>
      </c>
      <c r="X271" s="410">
        <v>451.6</v>
      </c>
      <c r="Y271" s="410"/>
      <c r="Z271" s="54">
        <f t="shared" ref="Z271:Z308" si="97">(X271+Y271)*0.302</f>
        <v>136.38320000000002</v>
      </c>
      <c r="AA271" s="410">
        <f t="shared" ref="AA271:AA285" si="98">AB271+AC271+AD271+AE271</f>
        <v>32.4</v>
      </c>
      <c r="AB271" s="405">
        <v>6.5</v>
      </c>
      <c r="AC271" s="405">
        <v>18.899999999999999</v>
      </c>
      <c r="AD271" s="405"/>
      <c r="AE271" s="405">
        <v>7</v>
      </c>
      <c r="AF271" s="405">
        <v>7</v>
      </c>
      <c r="AG271" s="410">
        <f t="shared" ref="AG271:AG285" si="99">AH271+AI271+AJ271</f>
        <v>16.37</v>
      </c>
      <c r="AH271" s="405">
        <v>15.9</v>
      </c>
      <c r="AI271" s="405">
        <v>0.2</v>
      </c>
      <c r="AJ271" s="405">
        <v>0.27</v>
      </c>
      <c r="AK271" s="488">
        <v>810.9</v>
      </c>
      <c r="AL271" s="408"/>
      <c r="AN271" s="423">
        <f t="shared" ref="AN271:AN308" si="100">W271</f>
        <v>643.75319999999999</v>
      </c>
      <c r="AO271" s="423">
        <f t="shared" ref="AO271:AO308" si="101">X271+Y271+Z271</f>
        <v>587.98320000000001</v>
      </c>
      <c r="AP271" s="277">
        <f t="shared" ref="AP271:AP308" si="102">$AP$309*(AN271/$AN$309)</f>
        <v>727.77220760546629</v>
      </c>
      <c r="AQ271" s="277">
        <f t="shared" ref="AQ271:AQ308" si="103">$AQ$309*(AO271/$AO$309)</f>
        <v>585.60895409585169</v>
      </c>
    </row>
    <row r="272" spans="1:45" s="423" customFormat="1" ht="19.95" customHeight="1">
      <c r="A272" s="665"/>
      <c r="B272" s="312" t="s">
        <v>536</v>
      </c>
      <c r="C272" s="312" t="s">
        <v>537</v>
      </c>
      <c r="D272" s="31">
        <v>758</v>
      </c>
      <c r="E272" s="312" t="s">
        <v>15</v>
      </c>
      <c r="F272" s="484">
        <v>1</v>
      </c>
      <c r="G272" s="484">
        <v>0.25</v>
      </c>
      <c r="H272" s="484"/>
      <c r="I272" s="484">
        <v>0.5</v>
      </c>
      <c r="J272" s="484"/>
      <c r="K272" s="484"/>
      <c r="L272" s="484">
        <v>0.25</v>
      </c>
      <c r="M272" s="484"/>
      <c r="N272" s="497"/>
      <c r="O272" s="485">
        <v>0.5</v>
      </c>
      <c r="P272" s="486">
        <v>1</v>
      </c>
      <c r="Q272" s="487"/>
      <c r="R272" s="487"/>
      <c r="S272" s="487">
        <v>1</v>
      </c>
      <c r="T272" s="499" t="s">
        <v>429</v>
      </c>
      <c r="U272" s="492"/>
      <c r="V272" s="492"/>
      <c r="W272" s="336">
        <f t="shared" si="86"/>
        <v>338.78680000000003</v>
      </c>
      <c r="X272" s="410">
        <v>85</v>
      </c>
      <c r="Y272" s="410">
        <v>98.4</v>
      </c>
      <c r="Z272" s="54">
        <f t="shared" si="97"/>
        <v>55.386800000000001</v>
      </c>
      <c r="AA272" s="410">
        <f t="shared" si="98"/>
        <v>72.900000000000006</v>
      </c>
      <c r="AB272" s="405"/>
      <c r="AC272" s="405">
        <v>51.5</v>
      </c>
      <c r="AD272" s="405"/>
      <c r="AE272" s="405">
        <v>21.4</v>
      </c>
      <c r="AF272" s="405">
        <v>7</v>
      </c>
      <c r="AG272" s="410">
        <f t="shared" si="99"/>
        <v>20.100000000000001</v>
      </c>
      <c r="AH272" s="405">
        <v>19.600000000000001</v>
      </c>
      <c r="AI272" s="405">
        <v>0.2</v>
      </c>
      <c r="AJ272" s="405">
        <v>0.3</v>
      </c>
      <c r="AK272" s="489">
        <v>489.1</v>
      </c>
      <c r="AL272" s="483" t="s">
        <v>976</v>
      </c>
      <c r="AN272" s="423">
        <f t="shared" si="100"/>
        <v>338.78680000000003</v>
      </c>
      <c r="AO272" s="423">
        <f t="shared" si="101"/>
        <v>238.7868</v>
      </c>
      <c r="AP272" s="277">
        <f t="shared" si="102"/>
        <v>383.0033269637986</v>
      </c>
      <c r="AQ272" s="277">
        <f t="shared" si="103"/>
        <v>237.82259118950216</v>
      </c>
    </row>
    <row r="273" spans="1:43" s="423" customFormat="1" ht="19.95" customHeight="1">
      <c r="A273" s="665"/>
      <c r="B273" s="312" t="s">
        <v>538</v>
      </c>
      <c r="C273" s="312" t="s">
        <v>539</v>
      </c>
      <c r="D273" s="31">
        <v>1029</v>
      </c>
      <c r="E273" s="312" t="s">
        <v>13</v>
      </c>
      <c r="F273" s="484">
        <v>1</v>
      </c>
      <c r="G273" s="484">
        <v>1</v>
      </c>
      <c r="H273" s="484"/>
      <c r="I273" s="484">
        <v>1</v>
      </c>
      <c r="J273" s="484"/>
      <c r="K273" s="484"/>
      <c r="L273" s="484">
        <v>2</v>
      </c>
      <c r="M273" s="484"/>
      <c r="N273" s="497"/>
      <c r="O273" s="485"/>
      <c r="P273" s="486">
        <v>1</v>
      </c>
      <c r="Q273" s="487">
        <v>2</v>
      </c>
      <c r="R273" s="487"/>
      <c r="S273" s="487"/>
      <c r="T273" s="485" t="s">
        <v>429</v>
      </c>
      <c r="U273" s="492"/>
      <c r="V273" s="492"/>
      <c r="W273" s="336">
        <f t="shared" si="86"/>
        <v>1158.8741999999997</v>
      </c>
      <c r="X273" s="410">
        <v>804.8</v>
      </c>
      <c r="Y273" s="410">
        <v>17.3</v>
      </c>
      <c r="Z273" s="54">
        <f t="shared" si="97"/>
        <v>248.27419999999995</v>
      </c>
      <c r="AA273" s="410">
        <f t="shared" si="98"/>
        <v>64.099999999999994</v>
      </c>
      <c r="AB273" s="405">
        <v>6.5</v>
      </c>
      <c r="AC273" s="405">
        <v>40.200000000000003</v>
      </c>
      <c r="AD273" s="405"/>
      <c r="AE273" s="405">
        <v>17.399999999999999</v>
      </c>
      <c r="AF273" s="405">
        <v>7.5</v>
      </c>
      <c r="AG273" s="410">
        <f t="shared" si="99"/>
        <v>16.899999999999999</v>
      </c>
      <c r="AH273" s="405">
        <v>16.399999999999999</v>
      </c>
      <c r="AI273" s="405">
        <v>0.2</v>
      </c>
      <c r="AJ273" s="405">
        <v>0.3</v>
      </c>
      <c r="AK273" s="490">
        <v>1476.9</v>
      </c>
      <c r="AL273" s="408" t="s">
        <v>977</v>
      </c>
      <c r="AN273" s="423">
        <f t="shared" si="100"/>
        <v>1158.8741999999997</v>
      </c>
      <c r="AO273" s="423">
        <f t="shared" si="101"/>
        <v>1070.3741999999997</v>
      </c>
      <c r="AP273" s="277">
        <f t="shared" si="102"/>
        <v>1310.1238718052487</v>
      </c>
      <c r="AQ273" s="277">
        <f t="shared" si="103"/>
        <v>1066.0520840615579</v>
      </c>
    </row>
    <row r="274" spans="1:43" s="423" customFormat="1" ht="19.95" customHeight="1">
      <c r="A274" s="665"/>
      <c r="B274" s="312" t="s">
        <v>540</v>
      </c>
      <c r="C274" s="312" t="s">
        <v>541</v>
      </c>
      <c r="D274" s="31">
        <v>909</v>
      </c>
      <c r="E274" s="312" t="s">
        <v>15</v>
      </c>
      <c r="F274" s="484">
        <v>1</v>
      </c>
      <c r="G274" s="484">
        <v>0.5</v>
      </c>
      <c r="H274" s="484"/>
      <c r="I274" s="484">
        <v>1</v>
      </c>
      <c r="J274" s="484"/>
      <c r="K274" s="484"/>
      <c r="L274" s="484">
        <v>1</v>
      </c>
      <c r="M274" s="484">
        <v>0.5</v>
      </c>
      <c r="N274" s="497"/>
      <c r="O274" s="485">
        <v>1</v>
      </c>
      <c r="P274" s="486">
        <v>1</v>
      </c>
      <c r="Q274" s="487"/>
      <c r="R274" s="487"/>
      <c r="S274" s="487">
        <v>1</v>
      </c>
      <c r="T274" s="485" t="s">
        <v>429</v>
      </c>
      <c r="U274" s="492"/>
      <c r="V274" s="492"/>
      <c r="W274" s="336">
        <f t="shared" si="86"/>
        <v>1158.0562</v>
      </c>
      <c r="X274" s="410">
        <v>537.70000000000005</v>
      </c>
      <c r="Y274" s="410">
        <v>225.4</v>
      </c>
      <c r="Z274" s="54">
        <f t="shared" si="97"/>
        <v>230.4562</v>
      </c>
      <c r="AA274" s="410">
        <f t="shared" si="98"/>
        <v>137.19999999999999</v>
      </c>
      <c r="AB274" s="405">
        <v>11</v>
      </c>
      <c r="AC274" s="405">
        <v>83.2</v>
      </c>
      <c r="AD274" s="405"/>
      <c r="AE274" s="405">
        <v>43</v>
      </c>
      <c r="AF274" s="405">
        <v>7.5</v>
      </c>
      <c r="AG274" s="410">
        <f t="shared" si="99"/>
        <v>19.8</v>
      </c>
      <c r="AH274" s="405">
        <v>19.3</v>
      </c>
      <c r="AI274" s="405">
        <v>0.2</v>
      </c>
      <c r="AJ274" s="405">
        <v>0.3</v>
      </c>
      <c r="AK274" s="490">
        <v>1238.3</v>
      </c>
      <c r="AL274" s="408"/>
      <c r="AN274" s="423">
        <f t="shared" si="100"/>
        <v>1158.0562</v>
      </c>
      <c r="AO274" s="423">
        <f t="shared" si="101"/>
        <v>993.55619999999999</v>
      </c>
      <c r="AP274" s="277">
        <f t="shared" si="102"/>
        <v>1309.1991110959875</v>
      </c>
      <c r="AQ274" s="277">
        <f t="shared" si="103"/>
        <v>989.54427119252512</v>
      </c>
    </row>
    <row r="275" spans="1:43" s="423" customFormat="1" ht="19.95" customHeight="1">
      <c r="A275" s="665"/>
      <c r="B275" s="312" t="s">
        <v>542</v>
      </c>
      <c r="C275" s="312" t="s">
        <v>543</v>
      </c>
      <c r="D275" s="31">
        <v>676</v>
      </c>
      <c r="E275" s="312" t="s">
        <v>18</v>
      </c>
      <c r="F275" s="484">
        <v>1</v>
      </c>
      <c r="G275" s="484"/>
      <c r="H275" s="484"/>
      <c r="I275" s="484">
        <v>0.5</v>
      </c>
      <c r="J275" s="484"/>
      <c r="K275" s="484"/>
      <c r="L275" s="484">
        <v>0.5</v>
      </c>
      <c r="M275" s="484"/>
      <c r="N275" s="497"/>
      <c r="O275" s="485">
        <v>0.25</v>
      </c>
      <c r="P275" s="486"/>
      <c r="Q275" s="487"/>
      <c r="R275" s="487"/>
      <c r="S275" s="487"/>
      <c r="T275" s="492" t="s">
        <v>430</v>
      </c>
      <c r="U275" s="492"/>
      <c r="V275" s="492"/>
      <c r="W275" s="336">
        <f t="shared" si="86"/>
        <v>50.507799999999996</v>
      </c>
      <c r="X275" s="410">
        <v>18.899999999999999</v>
      </c>
      <c r="Y275" s="410"/>
      <c r="Z275" s="54">
        <f t="shared" si="97"/>
        <v>5.7077999999999998</v>
      </c>
      <c r="AA275" s="410">
        <f t="shared" si="98"/>
        <v>6</v>
      </c>
      <c r="AB275" s="405"/>
      <c r="AC275" s="405"/>
      <c r="AD275" s="405"/>
      <c r="AE275" s="405">
        <v>6</v>
      </c>
      <c r="AF275" s="405">
        <v>9.9</v>
      </c>
      <c r="AG275" s="410">
        <f t="shared" si="99"/>
        <v>10</v>
      </c>
      <c r="AH275" s="405">
        <v>3.6</v>
      </c>
      <c r="AI275" s="405"/>
      <c r="AJ275" s="405">
        <v>6.4</v>
      </c>
      <c r="AK275" s="490">
        <v>288.7</v>
      </c>
      <c r="AL275" s="414" t="s">
        <v>978</v>
      </c>
      <c r="AN275" s="423">
        <f t="shared" si="100"/>
        <v>50.507799999999996</v>
      </c>
      <c r="AO275" s="423">
        <f t="shared" si="101"/>
        <v>24.607799999999997</v>
      </c>
      <c r="AP275" s="277">
        <f t="shared" si="102"/>
        <v>57.099790893925459</v>
      </c>
      <c r="AQ275" s="277">
        <f t="shared" si="103"/>
        <v>24.508434969910528</v>
      </c>
    </row>
    <row r="276" spans="1:43" s="423" customFormat="1" ht="19.95" customHeight="1">
      <c r="A276" s="665"/>
      <c r="B276" s="312" t="s">
        <v>544</v>
      </c>
      <c r="C276" s="312" t="s">
        <v>545</v>
      </c>
      <c r="D276" s="31">
        <v>1724</v>
      </c>
      <c r="E276" s="312" t="s">
        <v>13</v>
      </c>
      <c r="F276" s="484">
        <v>1</v>
      </c>
      <c r="G276" s="484">
        <v>1</v>
      </c>
      <c r="H276" s="484"/>
      <c r="I276" s="484">
        <v>1</v>
      </c>
      <c r="J276" s="484"/>
      <c r="K276" s="484"/>
      <c r="L276" s="484">
        <v>1</v>
      </c>
      <c r="M276" s="484">
        <v>1</v>
      </c>
      <c r="N276" s="497"/>
      <c r="O276" s="485">
        <v>0.5</v>
      </c>
      <c r="P276" s="486">
        <v>1</v>
      </c>
      <c r="Q276" s="487">
        <v>1</v>
      </c>
      <c r="R276" s="487"/>
      <c r="S276" s="487">
        <v>1</v>
      </c>
      <c r="T276" s="485" t="s">
        <v>429</v>
      </c>
      <c r="U276" s="485" t="s">
        <v>429</v>
      </c>
      <c r="V276" s="492"/>
      <c r="W276" s="336">
        <f t="shared" si="86"/>
        <v>1366.5271999999998</v>
      </c>
      <c r="X276" s="410">
        <v>858.9</v>
      </c>
      <c r="Y276" s="410">
        <v>114.7</v>
      </c>
      <c r="Z276" s="54">
        <f t="shared" si="97"/>
        <v>294.02719999999999</v>
      </c>
      <c r="AA276" s="410">
        <f t="shared" si="98"/>
        <v>74.8</v>
      </c>
      <c r="AB276" s="405">
        <v>3.3</v>
      </c>
      <c r="AC276" s="405">
        <v>60.9</v>
      </c>
      <c r="AD276" s="405"/>
      <c r="AE276" s="405">
        <v>10.6</v>
      </c>
      <c r="AF276" s="405">
        <v>7.5</v>
      </c>
      <c r="AG276" s="410">
        <f t="shared" si="99"/>
        <v>16.600000000000001</v>
      </c>
      <c r="AH276" s="405">
        <v>16.100000000000001</v>
      </c>
      <c r="AI276" s="405">
        <v>0.2</v>
      </c>
      <c r="AJ276" s="405">
        <v>0.3</v>
      </c>
      <c r="AK276" s="490">
        <v>1662.1</v>
      </c>
      <c r="AL276" s="408"/>
      <c r="AN276" s="423">
        <f t="shared" si="100"/>
        <v>1366.5271999999998</v>
      </c>
      <c r="AO276" s="423">
        <f t="shared" si="101"/>
        <v>1267.6271999999999</v>
      </c>
      <c r="AP276" s="277">
        <f t="shared" si="102"/>
        <v>1544.878560754209</v>
      </c>
      <c r="AQ276" s="277">
        <f t="shared" si="103"/>
        <v>1262.5085865981423</v>
      </c>
    </row>
    <row r="277" spans="1:43" s="423" customFormat="1" ht="19.95" customHeight="1">
      <c r="A277" s="665"/>
      <c r="B277" s="312" t="s">
        <v>546</v>
      </c>
      <c r="C277" s="312" t="s">
        <v>547</v>
      </c>
      <c r="D277" s="31">
        <v>523</v>
      </c>
      <c r="E277" s="312" t="s">
        <v>15</v>
      </c>
      <c r="F277" s="484">
        <v>1</v>
      </c>
      <c r="G277" s="484"/>
      <c r="H277" s="484"/>
      <c r="I277" s="484">
        <v>0.5</v>
      </c>
      <c r="J277" s="484"/>
      <c r="K277" s="484"/>
      <c r="L277" s="484">
        <v>1</v>
      </c>
      <c r="M277" s="484"/>
      <c r="N277" s="497"/>
      <c r="O277" s="485">
        <v>0.25</v>
      </c>
      <c r="P277" s="486">
        <v>1</v>
      </c>
      <c r="Q277" s="487"/>
      <c r="R277" s="487"/>
      <c r="S277" s="487"/>
      <c r="T277" s="485" t="s">
        <v>429</v>
      </c>
      <c r="U277" s="492"/>
      <c r="V277" s="492"/>
      <c r="W277" s="336">
        <f t="shared" si="86"/>
        <v>698.03719999999998</v>
      </c>
      <c r="X277" s="410">
        <v>478.6</v>
      </c>
      <c r="Y277" s="410"/>
      <c r="Z277" s="54">
        <f t="shared" si="97"/>
        <v>144.53720000000001</v>
      </c>
      <c r="AA277" s="410">
        <f t="shared" si="98"/>
        <v>51.5</v>
      </c>
      <c r="AB277" s="405">
        <v>6.5</v>
      </c>
      <c r="AC277" s="405">
        <v>36.5</v>
      </c>
      <c r="AD277" s="405"/>
      <c r="AE277" s="405">
        <v>8.5</v>
      </c>
      <c r="AF277" s="405">
        <v>7</v>
      </c>
      <c r="AG277" s="410">
        <f t="shared" si="99"/>
        <v>16.400000000000002</v>
      </c>
      <c r="AH277" s="405">
        <v>15.9</v>
      </c>
      <c r="AI277" s="405">
        <v>0.2</v>
      </c>
      <c r="AJ277" s="405">
        <v>0.3</v>
      </c>
      <c r="AK277" s="490">
        <v>821.4</v>
      </c>
      <c r="AL277" s="408"/>
      <c r="AN277" s="423">
        <f t="shared" si="100"/>
        <v>698.03719999999998</v>
      </c>
      <c r="AO277" s="423">
        <f t="shared" si="101"/>
        <v>623.13720000000001</v>
      </c>
      <c r="AP277" s="277">
        <f t="shared" si="102"/>
        <v>789.14104665380842</v>
      </c>
      <c r="AQ277" s="277">
        <f t="shared" si="103"/>
        <v>620.62100405286674</v>
      </c>
    </row>
    <row r="278" spans="1:43" s="423" customFormat="1" ht="19.95" customHeight="1">
      <c r="A278" s="665"/>
      <c r="B278" s="312" t="s">
        <v>261</v>
      </c>
      <c r="C278" s="312" t="s">
        <v>548</v>
      </c>
      <c r="D278" s="31">
        <v>513</v>
      </c>
      <c r="E278" s="312" t="s">
        <v>15</v>
      </c>
      <c r="F278" s="484">
        <v>1</v>
      </c>
      <c r="G278" s="484"/>
      <c r="H278" s="484"/>
      <c r="I278" s="484">
        <v>0.5</v>
      </c>
      <c r="J278" s="484"/>
      <c r="K278" s="484"/>
      <c r="L278" s="484">
        <v>1</v>
      </c>
      <c r="M278" s="484"/>
      <c r="N278" s="497"/>
      <c r="O278" s="485">
        <v>0.25</v>
      </c>
      <c r="P278" s="486">
        <v>1</v>
      </c>
      <c r="Q278" s="487"/>
      <c r="R278" s="487"/>
      <c r="S278" s="487"/>
      <c r="T278" s="485" t="s">
        <v>429</v>
      </c>
      <c r="U278" s="492"/>
      <c r="V278" s="492"/>
      <c r="W278" s="336">
        <f t="shared" si="86"/>
        <v>728.58860000000004</v>
      </c>
      <c r="X278" s="410">
        <v>449.3</v>
      </c>
      <c r="Y278" s="410"/>
      <c r="Z278" s="54">
        <f t="shared" si="97"/>
        <v>135.68860000000001</v>
      </c>
      <c r="AA278" s="410">
        <f t="shared" si="98"/>
        <v>116.7</v>
      </c>
      <c r="AB278" s="405">
        <v>6.5</v>
      </c>
      <c r="AC278" s="405">
        <v>101.2</v>
      </c>
      <c r="AD278" s="405"/>
      <c r="AE278" s="405">
        <v>9</v>
      </c>
      <c r="AF278" s="405">
        <v>7</v>
      </c>
      <c r="AG278" s="410">
        <f t="shared" si="99"/>
        <v>19.899999999999999</v>
      </c>
      <c r="AH278" s="405">
        <v>19.399999999999999</v>
      </c>
      <c r="AI278" s="405">
        <v>0.2</v>
      </c>
      <c r="AJ278" s="405">
        <v>0.3</v>
      </c>
      <c r="AK278" s="490">
        <v>906.7</v>
      </c>
      <c r="AL278" s="408"/>
      <c r="AN278" s="423">
        <f t="shared" si="100"/>
        <v>728.58860000000004</v>
      </c>
      <c r="AO278" s="423">
        <f t="shared" si="101"/>
        <v>584.98860000000002</v>
      </c>
      <c r="AP278" s="277">
        <f t="shared" si="102"/>
        <v>823.67984168183727</v>
      </c>
      <c r="AQ278" s="277">
        <f t="shared" si="103"/>
        <v>582.62644613655038</v>
      </c>
    </row>
    <row r="279" spans="1:43" s="423" customFormat="1" ht="19.95" customHeight="1">
      <c r="A279" s="665"/>
      <c r="B279" s="312" t="s">
        <v>219</v>
      </c>
      <c r="C279" s="312" t="s">
        <v>549</v>
      </c>
      <c r="D279" s="31">
        <v>8927</v>
      </c>
      <c r="E279" s="312" t="s">
        <v>15</v>
      </c>
      <c r="F279" s="484">
        <v>1</v>
      </c>
      <c r="G279" s="484">
        <v>3</v>
      </c>
      <c r="H279" s="484"/>
      <c r="I279" s="484">
        <v>1</v>
      </c>
      <c r="J279" s="484"/>
      <c r="K279" s="484"/>
      <c r="L279" s="484">
        <v>1</v>
      </c>
      <c r="M279" s="484">
        <v>2.5</v>
      </c>
      <c r="N279" s="497"/>
      <c r="O279" s="485">
        <v>0.5</v>
      </c>
      <c r="P279" s="486">
        <v>1</v>
      </c>
      <c r="Q279" s="487">
        <v>2</v>
      </c>
      <c r="R279" s="487"/>
      <c r="S279" s="487"/>
      <c r="T279" s="485" t="s">
        <v>429</v>
      </c>
      <c r="U279" s="492"/>
      <c r="V279" s="492"/>
      <c r="W279" s="336">
        <f t="shared" si="86"/>
        <v>2036.52</v>
      </c>
      <c r="X279" s="410">
        <v>1460</v>
      </c>
      <c r="Y279" s="410"/>
      <c r="Z279" s="54">
        <f t="shared" si="97"/>
        <v>440.91999999999996</v>
      </c>
      <c r="AA279" s="410">
        <f t="shared" si="98"/>
        <v>76.599999999999994</v>
      </c>
      <c r="AB279" s="405">
        <v>6.5</v>
      </c>
      <c r="AC279" s="405">
        <v>51.1</v>
      </c>
      <c r="AD279" s="405"/>
      <c r="AE279" s="405">
        <v>19</v>
      </c>
      <c r="AF279" s="405">
        <v>7.5</v>
      </c>
      <c r="AG279" s="410">
        <f t="shared" si="99"/>
        <v>51.5</v>
      </c>
      <c r="AH279" s="405">
        <v>51</v>
      </c>
      <c r="AI279" s="405">
        <v>0.2</v>
      </c>
      <c r="AJ279" s="405">
        <v>0.3</v>
      </c>
      <c r="AK279" s="490">
        <v>2157.1999999999998</v>
      </c>
      <c r="AL279" s="408"/>
      <c r="AN279" s="423">
        <f t="shared" si="100"/>
        <v>2036.52</v>
      </c>
      <c r="AO279" s="423">
        <f t="shared" si="101"/>
        <v>1900.92</v>
      </c>
      <c r="AP279" s="277">
        <f t="shared" si="102"/>
        <v>2302.3150117664418</v>
      </c>
      <c r="AQ279" s="277">
        <f t="shared" si="103"/>
        <v>1893.2441828608137</v>
      </c>
    </row>
    <row r="280" spans="1:43" s="423" customFormat="1" ht="19.95" customHeight="1">
      <c r="A280" s="665"/>
      <c r="B280" s="312" t="s">
        <v>550</v>
      </c>
      <c r="C280" s="312" t="s">
        <v>551</v>
      </c>
      <c r="D280" s="31">
        <v>2220</v>
      </c>
      <c r="E280" s="312" t="s">
        <v>13</v>
      </c>
      <c r="F280" s="484">
        <v>1</v>
      </c>
      <c r="G280" s="484">
        <v>1</v>
      </c>
      <c r="H280" s="484"/>
      <c r="I280" s="484">
        <v>1</v>
      </c>
      <c r="J280" s="484"/>
      <c r="K280" s="484"/>
      <c r="L280" s="484">
        <v>1</v>
      </c>
      <c r="M280" s="484"/>
      <c r="N280" s="497"/>
      <c r="O280" s="485"/>
      <c r="P280" s="486">
        <v>1</v>
      </c>
      <c r="Q280" s="487"/>
      <c r="R280" s="487"/>
      <c r="S280" s="487"/>
      <c r="T280" s="485" t="s">
        <v>429</v>
      </c>
      <c r="U280" s="485"/>
      <c r="V280" s="492"/>
      <c r="W280" s="336">
        <f t="shared" si="86"/>
        <v>1221.2662</v>
      </c>
      <c r="X280" s="410">
        <v>689.2</v>
      </c>
      <c r="Y280" s="410">
        <v>178.9</v>
      </c>
      <c r="Z280" s="54">
        <f t="shared" si="97"/>
        <v>262.1662</v>
      </c>
      <c r="AA280" s="410">
        <f t="shared" si="98"/>
        <v>62.8</v>
      </c>
      <c r="AB280" s="405">
        <v>6.5</v>
      </c>
      <c r="AC280" s="405">
        <v>35.799999999999997</v>
      </c>
      <c r="AD280" s="405"/>
      <c r="AE280" s="405">
        <v>20.5</v>
      </c>
      <c r="AF280" s="405">
        <v>7</v>
      </c>
      <c r="AG280" s="410">
        <f t="shared" si="99"/>
        <v>21.2</v>
      </c>
      <c r="AH280" s="405">
        <v>19.600000000000001</v>
      </c>
      <c r="AI280" s="405">
        <v>0.2</v>
      </c>
      <c r="AJ280" s="405">
        <v>1.4</v>
      </c>
      <c r="AK280" s="490">
        <v>1477.7</v>
      </c>
      <c r="AL280" s="408" t="s">
        <v>979</v>
      </c>
      <c r="AN280" s="423">
        <f t="shared" si="100"/>
        <v>1221.2662</v>
      </c>
      <c r="AO280" s="423">
        <f t="shared" si="101"/>
        <v>1130.2662</v>
      </c>
      <c r="AP280" s="277">
        <f t="shared" si="102"/>
        <v>1380.6589209155607</v>
      </c>
      <c r="AQ280" s="277">
        <f t="shared" si="103"/>
        <v>1125.7022432475837</v>
      </c>
    </row>
    <row r="281" spans="1:43" s="423" customFormat="1" ht="19.95" customHeight="1">
      <c r="A281" s="665"/>
      <c r="B281" s="312" t="s">
        <v>552</v>
      </c>
      <c r="C281" s="312" t="s">
        <v>553</v>
      </c>
      <c r="D281" s="31">
        <v>499</v>
      </c>
      <c r="E281" s="312" t="s">
        <v>15</v>
      </c>
      <c r="F281" s="484">
        <v>1</v>
      </c>
      <c r="G281" s="484"/>
      <c r="H281" s="484"/>
      <c r="I281" s="484">
        <v>0.5</v>
      </c>
      <c r="J281" s="484"/>
      <c r="K281" s="484"/>
      <c r="L281" s="484">
        <v>1</v>
      </c>
      <c r="M281" s="484"/>
      <c r="N281" s="497"/>
      <c r="O281" s="485">
        <v>0.25</v>
      </c>
      <c r="P281" s="486">
        <v>1</v>
      </c>
      <c r="Q281" s="487"/>
      <c r="R281" s="487"/>
      <c r="S281" s="487"/>
      <c r="T281" s="485" t="s">
        <v>429</v>
      </c>
      <c r="U281" s="492"/>
      <c r="V281" s="492"/>
      <c r="W281" s="336">
        <f t="shared" si="86"/>
        <v>737.85239999999999</v>
      </c>
      <c r="X281" s="410">
        <v>446.2</v>
      </c>
      <c r="Y281" s="410"/>
      <c r="Z281" s="54">
        <f t="shared" si="97"/>
        <v>134.75239999999999</v>
      </c>
      <c r="AA281" s="410">
        <f t="shared" si="98"/>
        <v>133</v>
      </c>
      <c r="AB281" s="405"/>
      <c r="AC281" s="405">
        <v>126</v>
      </c>
      <c r="AD281" s="405"/>
      <c r="AE281" s="405">
        <v>7</v>
      </c>
      <c r="AF281" s="405">
        <v>7.5</v>
      </c>
      <c r="AG281" s="410">
        <f t="shared" si="99"/>
        <v>16.400000000000002</v>
      </c>
      <c r="AH281" s="405">
        <v>15.9</v>
      </c>
      <c r="AI281" s="405">
        <v>0.2</v>
      </c>
      <c r="AJ281" s="405">
        <v>0.3</v>
      </c>
      <c r="AK281" s="490">
        <v>872.1</v>
      </c>
      <c r="AL281" s="408"/>
      <c r="AN281" s="423">
        <f t="shared" si="100"/>
        <v>737.85239999999999</v>
      </c>
      <c r="AO281" s="423">
        <f t="shared" si="101"/>
        <v>580.95240000000001</v>
      </c>
      <c r="AP281" s="277">
        <f t="shared" si="102"/>
        <v>834.1527001885064</v>
      </c>
      <c r="AQ281" s="277">
        <f t="shared" si="103"/>
        <v>578.60654410444863</v>
      </c>
    </row>
    <row r="282" spans="1:43" s="423" customFormat="1" ht="19.95" customHeight="1">
      <c r="A282" s="665"/>
      <c r="B282" s="312" t="s">
        <v>554</v>
      </c>
      <c r="C282" s="312" t="s">
        <v>555</v>
      </c>
      <c r="D282" s="31">
        <v>876</v>
      </c>
      <c r="E282" s="312" t="s">
        <v>15</v>
      </c>
      <c r="F282" s="484">
        <v>1</v>
      </c>
      <c r="G282" s="484"/>
      <c r="H282" s="484"/>
      <c r="I282" s="484">
        <v>0.5</v>
      </c>
      <c r="J282" s="484"/>
      <c r="K282" s="484"/>
      <c r="L282" s="484">
        <v>1</v>
      </c>
      <c r="M282" s="484"/>
      <c r="N282" s="497"/>
      <c r="O282" s="485">
        <v>0.5</v>
      </c>
      <c r="P282" s="486">
        <v>1</v>
      </c>
      <c r="Q282" s="487"/>
      <c r="R282" s="487"/>
      <c r="S282" s="487">
        <v>1</v>
      </c>
      <c r="T282" s="485" t="s">
        <v>429</v>
      </c>
      <c r="U282" s="492"/>
      <c r="V282" s="492"/>
      <c r="W282" s="336">
        <f t="shared" si="86"/>
        <v>823.07419999999991</v>
      </c>
      <c r="X282" s="410">
        <v>458.8</v>
      </c>
      <c r="Y282" s="410">
        <v>113.3</v>
      </c>
      <c r="Z282" s="54">
        <f t="shared" si="97"/>
        <v>172.77420000000001</v>
      </c>
      <c r="AA282" s="410">
        <f t="shared" si="98"/>
        <v>51.3</v>
      </c>
      <c r="AB282" s="405">
        <v>6.5</v>
      </c>
      <c r="AC282" s="405">
        <v>31.8</v>
      </c>
      <c r="AD282" s="405"/>
      <c r="AE282" s="405">
        <v>13</v>
      </c>
      <c r="AF282" s="405">
        <v>7</v>
      </c>
      <c r="AG282" s="410">
        <f t="shared" si="99"/>
        <v>19.899999999999999</v>
      </c>
      <c r="AH282" s="405">
        <v>19.399999999999999</v>
      </c>
      <c r="AI282" s="405">
        <v>0.2</v>
      </c>
      <c r="AJ282" s="405">
        <v>0.3</v>
      </c>
      <c r="AK282" s="490">
        <v>1140.7</v>
      </c>
      <c r="AL282" s="414"/>
      <c r="AN282" s="423">
        <f t="shared" si="100"/>
        <v>823.07419999999991</v>
      </c>
      <c r="AO282" s="423">
        <f t="shared" si="101"/>
        <v>744.87419999999997</v>
      </c>
      <c r="AP282" s="277">
        <f t="shared" si="102"/>
        <v>930.49716499600015</v>
      </c>
      <c r="AQ282" s="277">
        <f t="shared" si="103"/>
        <v>741.86643631141874</v>
      </c>
    </row>
    <row r="283" spans="1:43" s="423" customFormat="1" ht="19.95" customHeight="1">
      <c r="A283" s="665"/>
      <c r="B283" s="312" t="s">
        <v>556</v>
      </c>
      <c r="C283" s="312" t="s">
        <v>557</v>
      </c>
      <c r="D283" s="31">
        <v>724</v>
      </c>
      <c r="E283" s="312" t="s">
        <v>15</v>
      </c>
      <c r="F283" s="484">
        <v>1</v>
      </c>
      <c r="G283" s="484"/>
      <c r="H283" s="484"/>
      <c r="I283" s="484">
        <v>0.5</v>
      </c>
      <c r="J283" s="484"/>
      <c r="K283" s="484"/>
      <c r="L283" s="484">
        <v>0.5</v>
      </c>
      <c r="M283" s="484"/>
      <c r="N283" s="497"/>
      <c r="O283" s="485">
        <v>0.5</v>
      </c>
      <c r="P283" s="486">
        <v>1</v>
      </c>
      <c r="Q283" s="487"/>
      <c r="R283" s="487"/>
      <c r="S283" s="487">
        <v>1</v>
      </c>
      <c r="T283" s="485" t="s">
        <v>429</v>
      </c>
      <c r="U283" s="492"/>
      <c r="V283" s="492"/>
      <c r="W283" s="336">
        <f t="shared" si="86"/>
        <v>435.7226</v>
      </c>
      <c r="X283" s="410">
        <v>201.5</v>
      </c>
      <c r="Y283" s="410">
        <v>114.8</v>
      </c>
      <c r="Z283" s="54">
        <f t="shared" si="97"/>
        <v>95.522599999999997</v>
      </c>
      <c r="AA283" s="410">
        <f t="shared" si="98"/>
        <v>4.9000000000000004</v>
      </c>
      <c r="AB283" s="405"/>
      <c r="AC283" s="405"/>
      <c r="AD283" s="405"/>
      <c r="AE283" s="405">
        <v>4.9000000000000004</v>
      </c>
      <c r="AF283" s="405">
        <v>7</v>
      </c>
      <c r="AG283" s="410">
        <f t="shared" si="99"/>
        <v>12</v>
      </c>
      <c r="AH283" s="405">
        <v>11.6</v>
      </c>
      <c r="AI283" s="405">
        <v>0.1</v>
      </c>
      <c r="AJ283" s="405">
        <v>0.3</v>
      </c>
      <c r="AK283" s="490">
        <v>478.1</v>
      </c>
      <c r="AL283" s="408"/>
      <c r="AN283" s="423">
        <f t="shared" si="100"/>
        <v>435.7226</v>
      </c>
      <c r="AO283" s="423">
        <f t="shared" si="101"/>
        <v>411.82260000000002</v>
      </c>
      <c r="AP283" s="277">
        <f t="shared" si="102"/>
        <v>492.59063645135058</v>
      </c>
      <c r="AQ283" s="277">
        <f t="shared" si="103"/>
        <v>410.15968153347626</v>
      </c>
    </row>
    <row r="284" spans="1:43" s="423" customFormat="1" ht="19.95" customHeight="1">
      <c r="A284" s="665"/>
      <c r="B284" s="312" t="s">
        <v>558</v>
      </c>
      <c r="C284" s="312" t="s">
        <v>559</v>
      </c>
      <c r="D284" s="31">
        <v>1779</v>
      </c>
      <c r="E284" s="312" t="s">
        <v>15</v>
      </c>
      <c r="F284" s="484">
        <v>1</v>
      </c>
      <c r="G284" s="484">
        <v>1</v>
      </c>
      <c r="H284" s="484"/>
      <c r="I284" s="484">
        <v>1</v>
      </c>
      <c r="J284" s="484"/>
      <c r="K284" s="484"/>
      <c r="L284" s="484">
        <v>1</v>
      </c>
      <c r="M284" s="484">
        <v>0.5</v>
      </c>
      <c r="N284" s="497"/>
      <c r="O284" s="485">
        <v>0.5</v>
      </c>
      <c r="P284" s="486">
        <v>1</v>
      </c>
      <c r="Q284" s="487"/>
      <c r="R284" s="487"/>
      <c r="S284" s="487"/>
      <c r="T284" s="485" t="s">
        <v>429</v>
      </c>
      <c r="U284" s="492"/>
      <c r="V284" s="492"/>
      <c r="W284" s="336">
        <f t="shared" si="86"/>
        <v>810.37620000000004</v>
      </c>
      <c r="X284" s="410">
        <v>573.1</v>
      </c>
      <c r="Y284" s="410"/>
      <c r="Z284" s="54">
        <f t="shared" si="97"/>
        <v>173.0762</v>
      </c>
      <c r="AA284" s="410">
        <f t="shared" si="98"/>
        <v>40.6</v>
      </c>
      <c r="AB284" s="405"/>
      <c r="AC284" s="405">
        <v>25.2</v>
      </c>
      <c r="AD284" s="405"/>
      <c r="AE284" s="405">
        <v>15.4</v>
      </c>
      <c r="AF284" s="405">
        <v>7</v>
      </c>
      <c r="AG284" s="410">
        <f t="shared" si="99"/>
        <v>16.600000000000001</v>
      </c>
      <c r="AH284" s="405">
        <v>16.100000000000001</v>
      </c>
      <c r="AI284" s="405">
        <v>0.2</v>
      </c>
      <c r="AJ284" s="405">
        <v>0.3</v>
      </c>
      <c r="AK284" s="490">
        <v>991.3</v>
      </c>
      <c r="AL284" s="408"/>
      <c r="AN284" s="423">
        <f t="shared" si="100"/>
        <v>810.37620000000004</v>
      </c>
      <c r="AO284" s="423">
        <f t="shared" si="101"/>
        <v>746.17619999999999</v>
      </c>
      <c r="AP284" s="277">
        <f t="shared" si="102"/>
        <v>916.14189423047367</v>
      </c>
      <c r="AQ284" s="277">
        <f t="shared" si="103"/>
        <v>743.1631789024193</v>
      </c>
    </row>
    <row r="285" spans="1:43" s="423" customFormat="1" ht="19.95" customHeight="1">
      <c r="A285" s="665"/>
      <c r="B285" s="312" t="s">
        <v>560</v>
      </c>
      <c r="C285" s="312" t="s">
        <v>561</v>
      </c>
      <c r="D285" s="31">
        <v>1894</v>
      </c>
      <c r="E285" s="312" t="s">
        <v>15</v>
      </c>
      <c r="F285" s="484">
        <v>1</v>
      </c>
      <c r="G285" s="484">
        <v>1</v>
      </c>
      <c r="H285" s="484"/>
      <c r="I285" s="484">
        <v>1</v>
      </c>
      <c r="J285" s="484"/>
      <c r="K285" s="484"/>
      <c r="L285" s="484">
        <v>1</v>
      </c>
      <c r="M285" s="484"/>
      <c r="N285" s="497"/>
      <c r="O285" s="485">
        <v>1</v>
      </c>
      <c r="P285" s="486">
        <v>1</v>
      </c>
      <c r="Q285" s="487"/>
      <c r="R285" s="487"/>
      <c r="S285" s="487">
        <v>1</v>
      </c>
      <c r="T285" s="485" t="s">
        <v>429</v>
      </c>
      <c r="U285" s="492"/>
      <c r="V285" s="492"/>
      <c r="W285" s="336">
        <f t="shared" si="86"/>
        <v>937.20759999999996</v>
      </c>
      <c r="X285" s="410">
        <v>404.2</v>
      </c>
      <c r="Y285" s="410">
        <v>229.6</v>
      </c>
      <c r="Z285" s="54">
        <f t="shared" si="97"/>
        <v>191.40759999999997</v>
      </c>
      <c r="AA285" s="410">
        <f t="shared" si="98"/>
        <v>84.6</v>
      </c>
      <c r="AB285" s="405">
        <v>6.8</v>
      </c>
      <c r="AC285" s="405">
        <v>61</v>
      </c>
      <c r="AD285" s="405"/>
      <c r="AE285" s="405">
        <v>16.8</v>
      </c>
      <c r="AF285" s="405">
        <v>7</v>
      </c>
      <c r="AG285" s="410">
        <f t="shared" si="99"/>
        <v>20.399999999999999</v>
      </c>
      <c r="AH285" s="405">
        <v>19.899999999999999</v>
      </c>
      <c r="AI285" s="405">
        <v>0.2</v>
      </c>
      <c r="AJ285" s="405">
        <v>0.3</v>
      </c>
      <c r="AK285" s="490">
        <v>1065.7</v>
      </c>
      <c r="AL285" s="408"/>
      <c r="AN285" s="423">
        <f t="shared" si="100"/>
        <v>937.20759999999996</v>
      </c>
      <c r="AO285" s="423">
        <f t="shared" si="101"/>
        <v>825.20759999999996</v>
      </c>
      <c r="AP285" s="277">
        <f t="shared" si="102"/>
        <v>1059.526607458605</v>
      </c>
      <c r="AQ285" s="277">
        <f t="shared" si="103"/>
        <v>821.87545417615308</v>
      </c>
    </row>
    <row r="286" spans="1:43" s="423" customFormat="1" ht="19.95" customHeight="1">
      <c r="A286" s="665"/>
      <c r="B286" s="312" t="s">
        <v>562</v>
      </c>
      <c r="C286" s="312" t="s">
        <v>563</v>
      </c>
      <c r="D286" s="31">
        <v>655</v>
      </c>
      <c r="E286" s="312" t="s">
        <v>15</v>
      </c>
      <c r="F286" s="484">
        <v>1</v>
      </c>
      <c r="G286" s="484"/>
      <c r="H286" s="484"/>
      <c r="I286" s="484">
        <v>0.5</v>
      </c>
      <c r="J286" s="484"/>
      <c r="K286" s="484"/>
      <c r="L286" s="484">
        <v>1</v>
      </c>
      <c r="M286" s="484"/>
      <c r="N286" s="497"/>
      <c r="O286" s="485">
        <v>0.25</v>
      </c>
      <c r="P286" s="486">
        <v>1</v>
      </c>
      <c r="Q286" s="487"/>
      <c r="R286" s="487"/>
      <c r="S286" s="487"/>
      <c r="T286" s="485" t="s">
        <v>429</v>
      </c>
      <c r="U286" s="492"/>
      <c r="V286" s="492"/>
      <c r="W286" s="336">
        <f t="shared" si="86"/>
        <v>737.81440000000009</v>
      </c>
      <c r="X286" s="410">
        <v>527.20000000000005</v>
      </c>
      <c r="Y286" s="410"/>
      <c r="Z286" s="54">
        <f t="shared" si="97"/>
        <v>159.21440000000001</v>
      </c>
      <c r="AA286" s="410">
        <f>AB286+AC286+AD286+AE286</f>
        <v>28.1</v>
      </c>
      <c r="AB286" s="410"/>
      <c r="AC286" s="410">
        <v>18.7</v>
      </c>
      <c r="AD286" s="410"/>
      <c r="AE286" s="410">
        <v>9.4</v>
      </c>
      <c r="AF286" s="410">
        <v>7</v>
      </c>
      <c r="AG286" s="410">
        <f>AH286+AI286+AJ286</f>
        <v>16.3</v>
      </c>
      <c r="AH286" s="410">
        <v>15.8</v>
      </c>
      <c r="AI286" s="410">
        <v>0.2</v>
      </c>
      <c r="AJ286" s="410">
        <v>0.3</v>
      </c>
      <c r="AK286" s="490">
        <v>740</v>
      </c>
      <c r="AL286" s="406"/>
      <c r="AN286" s="423">
        <f t="shared" si="100"/>
        <v>737.81440000000009</v>
      </c>
      <c r="AO286" s="423">
        <f t="shared" si="101"/>
        <v>686.41440000000011</v>
      </c>
      <c r="AP286" s="277">
        <f t="shared" si="102"/>
        <v>834.10974064455547</v>
      </c>
      <c r="AQ286" s="277">
        <f t="shared" si="103"/>
        <v>683.6426939754939</v>
      </c>
    </row>
    <row r="287" spans="1:43" s="423" customFormat="1" ht="19.95" customHeight="1">
      <c r="A287" s="665"/>
      <c r="B287" s="312" t="s">
        <v>564</v>
      </c>
      <c r="C287" s="312" t="s">
        <v>565</v>
      </c>
      <c r="D287" s="31">
        <v>2657</v>
      </c>
      <c r="E287" s="312" t="s">
        <v>15</v>
      </c>
      <c r="F287" s="484">
        <v>1</v>
      </c>
      <c r="G287" s="484">
        <v>1.5</v>
      </c>
      <c r="H287" s="484"/>
      <c r="I287" s="484">
        <v>1</v>
      </c>
      <c r="J287" s="484"/>
      <c r="K287" s="484"/>
      <c r="L287" s="484">
        <v>1</v>
      </c>
      <c r="M287" s="484">
        <v>1</v>
      </c>
      <c r="N287" s="497"/>
      <c r="O287" s="485">
        <v>0.25</v>
      </c>
      <c r="P287" s="486">
        <v>1</v>
      </c>
      <c r="Q287" s="487">
        <v>1</v>
      </c>
      <c r="R287" s="487"/>
      <c r="S287" s="487"/>
      <c r="T287" s="485" t="s">
        <v>429</v>
      </c>
      <c r="U287" s="492"/>
      <c r="V287" s="492"/>
      <c r="W287" s="336">
        <f t="shared" si="86"/>
        <v>1270.6181999999999</v>
      </c>
      <c r="X287" s="416">
        <v>894.1</v>
      </c>
      <c r="Y287" s="416"/>
      <c r="Z287" s="54">
        <f t="shared" si="97"/>
        <v>270.01819999999998</v>
      </c>
      <c r="AA287" s="410">
        <f t="shared" ref="AA287:AA308" si="104">AB287+AC287+AD287+AE287</f>
        <v>79.100000000000009</v>
      </c>
      <c r="AB287" s="416">
        <v>6.5</v>
      </c>
      <c r="AC287" s="416">
        <v>64.2</v>
      </c>
      <c r="AD287" s="416"/>
      <c r="AE287" s="416">
        <v>8.4</v>
      </c>
      <c r="AF287" s="416">
        <v>7.5</v>
      </c>
      <c r="AG287" s="410">
        <f t="shared" ref="AG287:AG308" si="105">AH287+AI287+AJ287</f>
        <v>19.899999999999999</v>
      </c>
      <c r="AH287" s="416">
        <v>19.399999999999999</v>
      </c>
      <c r="AI287" s="416">
        <v>0.2</v>
      </c>
      <c r="AJ287" s="416">
        <v>0.3</v>
      </c>
      <c r="AK287" s="488">
        <v>1484.5</v>
      </c>
      <c r="AL287" s="406"/>
      <c r="AN287" s="423">
        <f t="shared" si="100"/>
        <v>1270.6181999999999</v>
      </c>
      <c r="AO287" s="423">
        <f t="shared" si="101"/>
        <v>1164.1181999999999</v>
      </c>
      <c r="AP287" s="277">
        <f t="shared" si="102"/>
        <v>1436.4520633647862</v>
      </c>
      <c r="AQ287" s="277">
        <f t="shared" si="103"/>
        <v>1159.417550613598</v>
      </c>
    </row>
    <row r="288" spans="1:43" s="423" customFormat="1" ht="19.95" customHeight="1">
      <c r="A288" s="665"/>
      <c r="B288" s="312" t="s">
        <v>566</v>
      </c>
      <c r="C288" s="312" t="s">
        <v>567</v>
      </c>
      <c r="D288" s="31">
        <v>888</v>
      </c>
      <c r="E288" s="312" t="s">
        <v>15</v>
      </c>
      <c r="F288" s="484">
        <v>1</v>
      </c>
      <c r="G288" s="484"/>
      <c r="H288" s="484"/>
      <c r="I288" s="484">
        <v>0.5</v>
      </c>
      <c r="J288" s="484"/>
      <c r="K288" s="484"/>
      <c r="L288" s="484">
        <v>1</v>
      </c>
      <c r="M288" s="484"/>
      <c r="N288" s="497"/>
      <c r="O288" s="485">
        <v>0.25</v>
      </c>
      <c r="P288" s="486">
        <v>1</v>
      </c>
      <c r="Q288" s="487"/>
      <c r="R288" s="487"/>
      <c r="S288" s="487"/>
      <c r="T288" s="485" t="s">
        <v>429</v>
      </c>
      <c r="U288" s="492"/>
      <c r="V288" s="492"/>
      <c r="W288" s="336">
        <f t="shared" si="86"/>
        <v>650.29700000000003</v>
      </c>
      <c r="X288" s="416">
        <v>473.5</v>
      </c>
      <c r="Y288" s="416"/>
      <c r="Z288" s="54">
        <f t="shared" si="97"/>
        <v>142.99699999999999</v>
      </c>
      <c r="AA288" s="410">
        <f t="shared" si="104"/>
        <v>10.199999999999999</v>
      </c>
      <c r="AB288" s="416">
        <v>6.5</v>
      </c>
      <c r="AC288" s="416">
        <v>1.7</v>
      </c>
      <c r="AD288" s="416"/>
      <c r="AE288" s="416">
        <v>2</v>
      </c>
      <c r="AF288" s="416">
        <v>7</v>
      </c>
      <c r="AG288" s="410">
        <f t="shared" si="105"/>
        <v>16.600000000000001</v>
      </c>
      <c r="AH288" s="416">
        <v>16.100000000000001</v>
      </c>
      <c r="AI288" s="416">
        <v>0.2</v>
      </c>
      <c r="AJ288" s="416">
        <v>0.3</v>
      </c>
      <c r="AK288" s="488">
        <v>740.4</v>
      </c>
      <c r="AL288" s="406"/>
      <c r="AN288" s="423">
        <f t="shared" si="100"/>
        <v>650.29700000000003</v>
      </c>
      <c r="AO288" s="423">
        <f t="shared" si="101"/>
        <v>616.49699999999996</v>
      </c>
      <c r="AP288" s="277">
        <f t="shared" si="102"/>
        <v>735.17006717669437</v>
      </c>
      <c r="AQ288" s="277">
        <f t="shared" si="103"/>
        <v>614.00761683876385</v>
      </c>
    </row>
    <row r="289" spans="1:43" s="423" customFormat="1" ht="19.95" customHeight="1">
      <c r="A289" s="665"/>
      <c r="B289" s="312" t="s">
        <v>568</v>
      </c>
      <c r="C289" s="312" t="s">
        <v>569</v>
      </c>
      <c r="D289" s="31">
        <v>1582</v>
      </c>
      <c r="E289" s="312" t="s">
        <v>13</v>
      </c>
      <c r="F289" s="484">
        <v>1</v>
      </c>
      <c r="G289" s="484">
        <v>1</v>
      </c>
      <c r="H289" s="484"/>
      <c r="I289" s="484">
        <v>1</v>
      </c>
      <c r="J289" s="484"/>
      <c r="K289" s="484"/>
      <c r="L289" s="484">
        <v>1</v>
      </c>
      <c r="M289" s="484">
        <v>1</v>
      </c>
      <c r="N289" s="497"/>
      <c r="O289" s="485">
        <v>1</v>
      </c>
      <c r="P289" s="486">
        <v>1</v>
      </c>
      <c r="Q289" s="487">
        <v>1</v>
      </c>
      <c r="R289" s="487"/>
      <c r="S289" s="487">
        <v>1</v>
      </c>
      <c r="T289" s="485" t="s">
        <v>429</v>
      </c>
      <c r="U289" s="492"/>
      <c r="V289" s="492"/>
      <c r="W289" s="336">
        <f t="shared" si="86"/>
        <v>1559.4938</v>
      </c>
      <c r="X289" s="416">
        <v>884.6</v>
      </c>
      <c r="Y289" s="416">
        <v>227.3</v>
      </c>
      <c r="Z289" s="54">
        <f t="shared" si="97"/>
        <v>335.79380000000003</v>
      </c>
      <c r="AA289" s="410">
        <f t="shared" si="104"/>
        <v>85</v>
      </c>
      <c r="AB289" s="416"/>
      <c r="AC289" s="416">
        <v>66</v>
      </c>
      <c r="AD289" s="416"/>
      <c r="AE289" s="416">
        <v>19</v>
      </c>
      <c r="AF289" s="416">
        <v>7</v>
      </c>
      <c r="AG289" s="410">
        <f t="shared" si="105"/>
        <v>19.8</v>
      </c>
      <c r="AH289" s="416">
        <v>19.3</v>
      </c>
      <c r="AI289" s="416">
        <v>0.2</v>
      </c>
      <c r="AJ289" s="416">
        <v>0.3</v>
      </c>
      <c r="AK289" s="488">
        <v>1845.1</v>
      </c>
      <c r="AL289" s="406"/>
      <c r="AN289" s="423">
        <f t="shared" si="100"/>
        <v>1559.4938</v>
      </c>
      <c r="AO289" s="423">
        <f t="shared" si="101"/>
        <v>1447.6938</v>
      </c>
      <c r="AP289" s="277">
        <f t="shared" si="102"/>
        <v>1763.0300642746904</v>
      </c>
      <c r="AQ289" s="277">
        <f t="shared" si="103"/>
        <v>1441.8480869335194</v>
      </c>
    </row>
    <row r="290" spans="1:43" s="423" customFormat="1" ht="19.95" customHeight="1">
      <c r="A290" s="665"/>
      <c r="B290" s="312" t="s">
        <v>570</v>
      </c>
      <c r="C290" s="312" t="s">
        <v>571</v>
      </c>
      <c r="D290" s="31">
        <v>480</v>
      </c>
      <c r="E290" s="312" t="s">
        <v>15</v>
      </c>
      <c r="F290" s="484">
        <v>1</v>
      </c>
      <c r="G290" s="484"/>
      <c r="H290" s="484"/>
      <c r="I290" s="484">
        <v>0.5</v>
      </c>
      <c r="J290" s="484"/>
      <c r="K290" s="484"/>
      <c r="L290" s="484">
        <v>1</v>
      </c>
      <c r="M290" s="484"/>
      <c r="N290" s="497"/>
      <c r="O290" s="485">
        <v>0.25</v>
      </c>
      <c r="P290" s="486">
        <v>1</v>
      </c>
      <c r="Q290" s="487"/>
      <c r="R290" s="487"/>
      <c r="S290" s="487"/>
      <c r="T290" s="485" t="s">
        <v>429</v>
      </c>
      <c r="U290" s="492"/>
      <c r="V290" s="492"/>
      <c r="W290" s="336">
        <f t="shared" si="86"/>
        <v>757.9194</v>
      </c>
      <c r="X290" s="416">
        <v>504.7</v>
      </c>
      <c r="Y290" s="416"/>
      <c r="Z290" s="54">
        <f t="shared" si="97"/>
        <v>152.4194</v>
      </c>
      <c r="AA290" s="410">
        <f t="shared" si="104"/>
        <v>72</v>
      </c>
      <c r="AB290" s="416">
        <v>6.5</v>
      </c>
      <c r="AC290" s="416">
        <v>47.7</v>
      </c>
      <c r="AD290" s="416"/>
      <c r="AE290" s="416">
        <v>17.8</v>
      </c>
      <c r="AF290" s="416">
        <v>8.9</v>
      </c>
      <c r="AG290" s="410">
        <f t="shared" si="105"/>
        <v>19.899999999999999</v>
      </c>
      <c r="AH290" s="416">
        <v>19.399999999999999</v>
      </c>
      <c r="AI290" s="416">
        <v>0.2</v>
      </c>
      <c r="AJ290" s="416">
        <v>0.3</v>
      </c>
      <c r="AK290" s="488">
        <v>794.3</v>
      </c>
      <c r="AL290" s="406"/>
      <c r="AN290" s="423">
        <f t="shared" si="100"/>
        <v>757.9194</v>
      </c>
      <c r="AO290" s="423">
        <f t="shared" si="101"/>
        <v>657.11940000000004</v>
      </c>
      <c r="AP290" s="277">
        <f t="shared" si="102"/>
        <v>856.83873093758677</v>
      </c>
      <c r="AQ290" s="277">
        <f t="shared" si="103"/>
        <v>654.46598567798128</v>
      </c>
    </row>
    <row r="291" spans="1:43" s="423" customFormat="1" ht="19.95" customHeight="1">
      <c r="A291" s="665"/>
      <c r="B291" s="312" t="s">
        <v>572</v>
      </c>
      <c r="C291" s="312" t="s">
        <v>573</v>
      </c>
      <c r="D291" s="31">
        <v>1138</v>
      </c>
      <c r="E291" s="312" t="s">
        <v>15</v>
      </c>
      <c r="F291" s="484">
        <v>1</v>
      </c>
      <c r="G291" s="484"/>
      <c r="H291" s="484"/>
      <c r="I291" s="484">
        <v>1</v>
      </c>
      <c r="J291" s="484"/>
      <c r="K291" s="484"/>
      <c r="L291" s="484">
        <v>1</v>
      </c>
      <c r="M291" s="484"/>
      <c r="N291" s="497"/>
      <c r="O291" s="485">
        <v>1</v>
      </c>
      <c r="P291" s="486">
        <v>1</v>
      </c>
      <c r="Q291" s="487"/>
      <c r="R291" s="487"/>
      <c r="S291" s="487">
        <v>1</v>
      </c>
      <c r="T291" s="485" t="s">
        <v>429</v>
      </c>
      <c r="U291" s="492"/>
      <c r="V291" s="492"/>
      <c r="W291" s="336">
        <f t="shared" si="86"/>
        <v>1149.6658</v>
      </c>
      <c r="X291" s="416">
        <v>476.7</v>
      </c>
      <c r="Y291" s="416">
        <v>221.2</v>
      </c>
      <c r="Z291" s="54">
        <f t="shared" si="97"/>
        <v>210.76579999999998</v>
      </c>
      <c r="AA291" s="410">
        <f t="shared" si="104"/>
        <v>199.1</v>
      </c>
      <c r="AB291" s="416">
        <v>6.5</v>
      </c>
      <c r="AC291" s="416">
        <v>149.6</v>
      </c>
      <c r="AD291" s="416"/>
      <c r="AE291" s="416">
        <v>43</v>
      </c>
      <c r="AF291" s="416">
        <v>22</v>
      </c>
      <c r="AG291" s="410">
        <f t="shared" si="105"/>
        <v>19.899999999999999</v>
      </c>
      <c r="AH291" s="416">
        <v>19.399999999999999</v>
      </c>
      <c r="AI291" s="416">
        <v>0.2</v>
      </c>
      <c r="AJ291" s="416">
        <v>0.3</v>
      </c>
      <c r="AK291" s="488">
        <v>1214.7</v>
      </c>
      <c r="AL291" s="406"/>
      <c r="AN291" s="423">
        <f t="shared" si="100"/>
        <v>1149.6658</v>
      </c>
      <c r="AO291" s="423">
        <f t="shared" si="101"/>
        <v>908.66579999999999</v>
      </c>
      <c r="AP291" s="277">
        <f t="shared" si="102"/>
        <v>1299.7136437916031</v>
      </c>
      <c r="AQ291" s="277">
        <f t="shared" si="103"/>
        <v>904.9966542592889</v>
      </c>
    </row>
    <row r="292" spans="1:43" s="423" customFormat="1" ht="19.95" customHeight="1">
      <c r="A292" s="665"/>
      <c r="B292" s="312" t="s">
        <v>574</v>
      </c>
      <c r="C292" s="312" t="s">
        <v>575</v>
      </c>
      <c r="D292" s="31">
        <v>1747</v>
      </c>
      <c r="E292" s="312" t="s">
        <v>15</v>
      </c>
      <c r="F292" s="484">
        <v>1</v>
      </c>
      <c r="G292" s="484">
        <v>1</v>
      </c>
      <c r="H292" s="484"/>
      <c r="I292" s="484">
        <v>1</v>
      </c>
      <c r="J292" s="484"/>
      <c r="K292" s="484"/>
      <c r="L292" s="484">
        <v>1</v>
      </c>
      <c r="M292" s="484">
        <v>0.5</v>
      </c>
      <c r="N292" s="497"/>
      <c r="O292" s="485">
        <v>0.25</v>
      </c>
      <c r="P292" s="486">
        <v>1</v>
      </c>
      <c r="Q292" s="487"/>
      <c r="R292" s="487"/>
      <c r="S292" s="487"/>
      <c r="T292" s="485" t="s">
        <v>429</v>
      </c>
      <c r="U292" s="492"/>
      <c r="V292" s="492"/>
      <c r="W292" s="336">
        <f t="shared" si="86"/>
        <v>911.70300000000009</v>
      </c>
      <c r="X292" s="416">
        <v>576.5</v>
      </c>
      <c r="Y292" s="416"/>
      <c r="Z292" s="54">
        <f t="shared" si="97"/>
        <v>174.10300000000001</v>
      </c>
      <c r="AA292" s="410">
        <f t="shared" si="104"/>
        <v>137</v>
      </c>
      <c r="AB292" s="416">
        <v>7.7</v>
      </c>
      <c r="AC292" s="416">
        <v>101.3</v>
      </c>
      <c r="AD292" s="416"/>
      <c r="AE292" s="416">
        <v>28</v>
      </c>
      <c r="AF292" s="416">
        <v>7.5</v>
      </c>
      <c r="AG292" s="410">
        <f t="shared" si="105"/>
        <v>16.600000000000001</v>
      </c>
      <c r="AH292" s="416">
        <v>16.100000000000001</v>
      </c>
      <c r="AI292" s="416">
        <v>0.2</v>
      </c>
      <c r="AJ292" s="416">
        <v>0.3</v>
      </c>
      <c r="AK292" s="488">
        <v>1160.0999999999999</v>
      </c>
      <c r="AL292" s="406"/>
      <c r="AN292" s="423">
        <f t="shared" si="100"/>
        <v>911.70300000000009</v>
      </c>
      <c r="AO292" s="423">
        <f t="shared" si="101"/>
        <v>750.60300000000007</v>
      </c>
      <c r="AP292" s="277">
        <f t="shared" si="102"/>
        <v>1030.6932920729971</v>
      </c>
      <c r="AQ292" s="277">
        <f t="shared" si="103"/>
        <v>747.57210371182134</v>
      </c>
    </row>
    <row r="293" spans="1:43" s="423" customFormat="1" ht="19.95" customHeight="1">
      <c r="A293" s="665"/>
      <c r="B293" s="312" t="s">
        <v>576</v>
      </c>
      <c r="C293" s="312" t="s">
        <v>577</v>
      </c>
      <c r="D293" s="31">
        <v>380</v>
      </c>
      <c r="E293" s="312" t="s">
        <v>15</v>
      </c>
      <c r="F293" s="484">
        <v>1</v>
      </c>
      <c r="G293" s="484"/>
      <c r="H293" s="484"/>
      <c r="I293" s="484">
        <v>0.5</v>
      </c>
      <c r="J293" s="484"/>
      <c r="K293" s="484"/>
      <c r="L293" s="484">
        <v>1</v>
      </c>
      <c r="M293" s="484"/>
      <c r="N293" s="497"/>
      <c r="O293" s="485">
        <v>0.25</v>
      </c>
      <c r="P293" s="486">
        <v>1</v>
      </c>
      <c r="Q293" s="487"/>
      <c r="R293" s="487"/>
      <c r="S293" s="487"/>
      <c r="T293" s="485" t="s">
        <v>429</v>
      </c>
      <c r="U293" s="492"/>
      <c r="V293" s="492"/>
      <c r="W293" s="336">
        <f t="shared" si="86"/>
        <v>674.12419999999997</v>
      </c>
      <c r="X293" s="416">
        <v>497.1</v>
      </c>
      <c r="Y293" s="416"/>
      <c r="Z293" s="54">
        <f t="shared" si="97"/>
        <v>150.1242</v>
      </c>
      <c r="AA293" s="410">
        <f t="shared" si="104"/>
        <v>0</v>
      </c>
      <c r="AB293" s="416"/>
      <c r="AC293" s="416"/>
      <c r="AD293" s="416"/>
      <c r="AE293" s="416"/>
      <c r="AF293" s="416">
        <v>7</v>
      </c>
      <c r="AG293" s="410">
        <f t="shared" si="105"/>
        <v>19.899999999999999</v>
      </c>
      <c r="AH293" s="416">
        <v>19.399999999999999</v>
      </c>
      <c r="AI293" s="416">
        <v>0.2</v>
      </c>
      <c r="AJ293" s="416">
        <v>0.3</v>
      </c>
      <c r="AK293" s="488">
        <v>714.1</v>
      </c>
      <c r="AL293" s="406"/>
      <c r="AN293" s="423">
        <f t="shared" si="100"/>
        <v>674.12419999999997</v>
      </c>
      <c r="AO293" s="423">
        <f t="shared" si="101"/>
        <v>647.2242</v>
      </c>
      <c r="AP293" s="277">
        <f t="shared" si="102"/>
        <v>762.10705785115931</v>
      </c>
      <c r="AQ293" s="277">
        <f t="shared" si="103"/>
        <v>644.61074198637698</v>
      </c>
    </row>
    <row r="294" spans="1:43" s="423" customFormat="1" ht="19.95" customHeight="1">
      <c r="A294" s="665"/>
      <c r="B294" s="312" t="s">
        <v>578</v>
      </c>
      <c r="C294" s="312" t="s">
        <v>579</v>
      </c>
      <c r="D294" s="31">
        <v>596</v>
      </c>
      <c r="E294" s="312" t="s">
        <v>15</v>
      </c>
      <c r="F294" s="484">
        <v>1</v>
      </c>
      <c r="G294" s="484"/>
      <c r="H294" s="484"/>
      <c r="I294" s="484">
        <v>0.5</v>
      </c>
      <c r="J294" s="484"/>
      <c r="K294" s="484"/>
      <c r="L294" s="484">
        <v>1</v>
      </c>
      <c r="M294" s="484"/>
      <c r="N294" s="497"/>
      <c r="O294" s="485">
        <v>0.5</v>
      </c>
      <c r="P294" s="486">
        <v>1</v>
      </c>
      <c r="Q294" s="487"/>
      <c r="R294" s="487"/>
      <c r="S294" s="487">
        <v>1</v>
      </c>
      <c r="T294" s="485" t="s">
        <v>429</v>
      </c>
      <c r="U294" s="492"/>
      <c r="V294" s="492"/>
      <c r="W294" s="336">
        <f t="shared" si="86"/>
        <v>816.20280000000002</v>
      </c>
      <c r="X294" s="416">
        <v>427.5</v>
      </c>
      <c r="Y294" s="416">
        <v>113.9</v>
      </c>
      <c r="Z294" s="54">
        <f t="shared" si="97"/>
        <v>163.50279999999998</v>
      </c>
      <c r="AA294" s="410">
        <f t="shared" si="104"/>
        <v>83.800000000000011</v>
      </c>
      <c r="AB294" s="416">
        <v>9.9</v>
      </c>
      <c r="AC294" s="416">
        <v>57</v>
      </c>
      <c r="AD294" s="416"/>
      <c r="AE294" s="416">
        <v>16.899999999999999</v>
      </c>
      <c r="AF294" s="416">
        <v>7.5</v>
      </c>
      <c r="AG294" s="410">
        <f t="shared" si="105"/>
        <v>20</v>
      </c>
      <c r="AH294" s="416">
        <v>19.5</v>
      </c>
      <c r="AI294" s="416">
        <v>0.2</v>
      </c>
      <c r="AJ294" s="416">
        <v>0.3</v>
      </c>
      <c r="AK294" s="488">
        <v>1042.3</v>
      </c>
      <c r="AL294" s="406"/>
      <c r="AN294" s="423">
        <f t="shared" si="100"/>
        <v>816.20280000000002</v>
      </c>
      <c r="AO294" s="423">
        <f t="shared" si="101"/>
        <v>704.90279999999996</v>
      </c>
      <c r="AP294" s="277">
        <f t="shared" si="102"/>
        <v>922.72894893534192</v>
      </c>
      <c r="AQ294" s="277">
        <f t="shared" si="103"/>
        <v>702.05643876770159</v>
      </c>
    </row>
    <row r="295" spans="1:43" s="423" customFormat="1" ht="19.95" customHeight="1">
      <c r="A295" s="665"/>
      <c r="B295" s="312" t="s">
        <v>580</v>
      </c>
      <c r="C295" s="312" t="s">
        <v>581</v>
      </c>
      <c r="D295" s="31">
        <v>2170</v>
      </c>
      <c r="E295" s="312" t="s">
        <v>18</v>
      </c>
      <c r="F295" s="484">
        <v>1</v>
      </c>
      <c r="G295" s="484">
        <v>1</v>
      </c>
      <c r="H295" s="484"/>
      <c r="I295" s="484">
        <v>1</v>
      </c>
      <c r="J295" s="484"/>
      <c r="K295" s="484"/>
      <c r="L295" s="484">
        <v>1</v>
      </c>
      <c r="M295" s="484"/>
      <c r="N295" s="497"/>
      <c r="O295" s="485">
        <v>0.25</v>
      </c>
      <c r="P295" s="486">
        <v>1</v>
      </c>
      <c r="Q295" s="487"/>
      <c r="R295" s="487"/>
      <c r="S295" s="487"/>
      <c r="T295" s="485" t="s">
        <v>429</v>
      </c>
      <c r="U295" s="492"/>
      <c r="V295" s="492"/>
      <c r="W295" s="336">
        <f t="shared" si="86"/>
        <v>709.06719999999996</v>
      </c>
      <c r="X295" s="416">
        <v>443.6</v>
      </c>
      <c r="Y295" s="416"/>
      <c r="Z295" s="54">
        <f t="shared" si="97"/>
        <v>133.96719999999999</v>
      </c>
      <c r="AA295" s="410">
        <f t="shared" si="104"/>
        <v>108.19999999999999</v>
      </c>
      <c r="AB295" s="416"/>
      <c r="AC295" s="416">
        <v>107.6</v>
      </c>
      <c r="AD295" s="416"/>
      <c r="AE295" s="416">
        <v>0.6</v>
      </c>
      <c r="AF295" s="416">
        <v>7</v>
      </c>
      <c r="AG295" s="410">
        <f t="shared" si="105"/>
        <v>16.3</v>
      </c>
      <c r="AH295" s="416">
        <v>15.8</v>
      </c>
      <c r="AI295" s="416">
        <v>0.2</v>
      </c>
      <c r="AJ295" s="416">
        <v>0.3</v>
      </c>
      <c r="AK295" s="488">
        <v>845.6</v>
      </c>
      <c r="AL295" s="406"/>
      <c r="AN295" s="423">
        <f t="shared" si="100"/>
        <v>709.06719999999996</v>
      </c>
      <c r="AO295" s="423">
        <f t="shared" si="101"/>
        <v>577.56719999999996</v>
      </c>
      <c r="AP295" s="277">
        <f t="shared" si="102"/>
        <v>801.61061954274817</v>
      </c>
      <c r="AQ295" s="277">
        <f t="shared" si="103"/>
        <v>575.23501336784705</v>
      </c>
    </row>
    <row r="296" spans="1:43" s="423" customFormat="1" ht="19.95" customHeight="1">
      <c r="A296" s="665"/>
      <c r="B296" s="312" t="s">
        <v>582</v>
      </c>
      <c r="C296" s="312" t="s">
        <v>583</v>
      </c>
      <c r="D296" s="31">
        <v>310</v>
      </c>
      <c r="E296" s="312" t="s">
        <v>15</v>
      </c>
      <c r="F296" s="484">
        <v>1</v>
      </c>
      <c r="G296" s="484"/>
      <c r="H296" s="484"/>
      <c r="I296" s="484">
        <v>0.5</v>
      </c>
      <c r="J296" s="484"/>
      <c r="K296" s="484"/>
      <c r="L296" s="484">
        <v>1</v>
      </c>
      <c r="M296" s="484"/>
      <c r="N296" s="497"/>
      <c r="O296" s="485">
        <v>0.25</v>
      </c>
      <c r="P296" s="486">
        <v>1</v>
      </c>
      <c r="Q296" s="487"/>
      <c r="R296" s="487"/>
      <c r="S296" s="487"/>
      <c r="T296" s="485" t="s">
        <v>429</v>
      </c>
      <c r="U296" s="492"/>
      <c r="V296" s="492"/>
      <c r="W296" s="336">
        <f t="shared" si="86"/>
        <v>767.73740000000009</v>
      </c>
      <c r="X296" s="416">
        <v>513.70000000000005</v>
      </c>
      <c r="Y296" s="416"/>
      <c r="Z296" s="54">
        <f t="shared" si="97"/>
        <v>155.13740000000001</v>
      </c>
      <c r="AA296" s="410">
        <f t="shared" si="104"/>
        <v>71.3</v>
      </c>
      <c r="AB296" s="416">
        <v>6.5</v>
      </c>
      <c r="AC296" s="416">
        <v>57.8</v>
      </c>
      <c r="AD296" s="416"/>
      <c r="AE296" s="416">
        <v>7</v>
      </c>
      <c r="AF296" s="416">
        <v>7</v>
      </c>
      <c r="AG296" s="410">
        <f t="shared" si="105"/>
        <v>20.6</v>
      </c>
      <c r="AH296" s="416">
        <v>20.100000000000001</v>
      </c>
      <c r="AI296" s="416">
        <v>0.2</v>
      </c>
      <c r="AJ296" s="416">
        <v>0.3</v>
      </c>
      <c r="AK296" s="488">
        <v>943.5</v>
      </c>
      <c r="AL296" s="406"/>
      <c r="AN296" s="423">
        <f t="shared" si="100"/>
        <v>767.73740000000009</v>
      </c>
      <c r="AO296" s="423">
        <f t="shared" si="101"/>
        <v>668.83740000000012</v>
      </c>
      <c r="AP296" s="277">
        <f t="shared" si="102"/>
        <v>867.9381204773523</v>
      </c>
      <c r="AQ296" s="277">
        <f t="shared" si="103"/>
        <v>666.13666899698637</v>
      </c>
    </row>
    <row r="297" spans="1:43" s="423" customFormat="1" ht="19.95" customHeight="1">
      <c r="A297" s="665"/>
      <c r="B297" s="312" t="s">
        <v>584</v>
      </c>
      <c r="C297" s="312" t="s">
        <v>585</v>
      </c>
      <c r="D297" s="31">
        <v>1324</v>
      </c>
      <c r="E297" s="312" t="s">
        <v>15</v>
      </c>
      <c r="F297" s="484">
        <v>1</v>
      </c>
      <c r="G297" s="484">
        <v>0.5</v>
      </c>
      <c r="H297" s="484"/>
      <c r="I297" s="484">
        <v>1</v>
      </c>
      <c r="J297" s="484"/>
      <c r="K297" s="484"/>
      <c r="L297" s="484">
        <v>1</v>
      </c>
      <c r="M297" s="484"/>
      <c r="N297" s="497"/>
      <c r="O297" s="485">
        <v>1</v>
      </c>
      <c r="P297" s="486">
        <v>1</v>
      </c>
      <c r="Q297" s="487"/>
      <c r="R297" s="487"/>
      <c r="S297" s="487">
        <v>1</v>
      </c>
      <c r="T297" s="485" t="s">
        <v>429</v>
      </c>
      <c r="U297" s="492"/>
      <c r="V297" s="492"/>
      <c r="W297" s="336">
        <f t="shared" si="86"/>
        <v>950.16499999999996</v>
      </c>
      <c r="X297" s="416">
        <v>484.6</v>
      </c>
      <c r="Y297" s="416">
        <v>222.9</v>
      </c>
      <c r="Z297" s="54">
        <f t="shared" si="97"/>
        <v>213.66499999999999</v>
      </c>
      <c r="AA297" s="410">
        <f t="shared" si="104"/>
        <v>5.7</v>
      </c>
      <c r="AB297" s="416"/>
      <c r="AC297" s="416">
        <v>5.7</v>
      </c>
      <c r="AD297" s="416"/>
      <c r="AE297" s="416"/>
      <c r="AF297" s="416">
        <v>7</v>
      </c>
      <c r="AG297" s="410">
        <f t="shared" si="105"/>
        <v>16.3</v>
      </c>
      <c r="AH297" s="416">
        <v>15.8</v>
      </c>
      <c r="AI297" s="416">
        <v>0.2</v>
      </c>
      <c r="AJ297" s="416">
        <v>0.3</v>
      </c>
      <c r="AK297" s="488">
        <v>1028.5999999999999</v>
      </c>
      <c r="AL297" s="406"/>
      <c r="AN297" s="423">
        <f t="shared" si="100"/>
        <v>950.16499999999996</v>
      </c>
      <c r="AO297" s="423">
        <f t="shared" si="101"/>
        <v>921.16499999999996</v>
      </c>
      <c r="AP297" s="277">
        <f t="shared" si="102"/>
        <v>1074.1751336373131</v>
      </c>
      <c r="AQ297" s="277">
        <f t="shared" si="103"/>
        <v>917.44538313289411</v>
      </c>
    </row>
    <row r="298" spans="1:43" s="423" customFormat="1" ht="19.95" customHeight="1">
      <c r="A298" s="665"/>
      <c r="B298" s="312" t="s">
        <v>586</v>
      </c>
      <c r="C298" s="312" t="s">
        <v>587</v>
      </c>
      <c r="D298" s="31">
        <v>407</v>
      </c>
      <c r="E298" s="312" t="s">
        <v>15</v>
      </c>
      <c r="F298" s="484">
        <v>1</v>
      </c>
      <c r="G298" s="484"/>
      <c r="H298" s="484"/>
      <c r="I298" s="484">
        <v>0.5</v>
      </c>
      <c r="J298" s="484"/>
      <c r="K298" s="484"/>
      <c r="L298" s="484">
        <v>1</v>
      </c>
      <c r="M298" s="484"/>
      <c r="N298" s="497"/>
      <c r="O298" s="485">
        <v>0.25</v>
      </c>
      <c r="P298" s="486">
        <v>1</v>
      </c>
      <c r="Q298" s="487"/>
      <c r="R298" s="487"/>
      <c r="S298" s="487"/>
      <c r="T298" s="485" t="s">
        <v>429</v>
      </c>
      <c r="U298" s="492"/>
      <c r="V298" s="492"/>
      <c r="W298" s="336">
        <f t="shared" si="86"/>
        <v>676.58699999999999</v>
      </c>
      <c r="X298" s="416">
        <v>468.5</v>
      </c>
      <c r="Y298" s="416"/>
      <c r="Z298" s="54">
        <f t="shared" si="97"/>
        <v>141.48699999999999</v>
      </c>
      <c r="AA298" s="410">
        <f t="shared" si="104"/>
        <v>39.700000000000003</v>
      </c>
      <c r="AB298" s="416"/>
      <c r="AC298" s="416">
        <v>28.7</v>
      </c>
      <c r="AD298" s="416"/>
      <c r="AE298" s="416">
        <v>11</v>
      </c>
      <c r="AF298" s="416">
        <v>7</v>
      </c>
      <c r="AG298" s="410">
        <f t="shared" si="105"/>
        <v>19.899999999999999</v>
      </c>
      <c r="AH298" s="416">
        <v>19.399999999999999</v>
      </c>
      <c r="AI298" s="416">
        <v>0.2</v>
      </c>
      <c r="AJ298" s="416">
        <v>0.3</v>
      </c>
      <c r="AK298" s="488">
        <v>822</v>
      </c>
      <c r="AL298" s="406"/>
      <c r="AN298" s="423">
        <f t="shared" si="100"/>
        <v>676.58699999999999</v>
      </c>
      <c r="AO298" s="423">
        <f t="shared" si="101"/>
        <v>609.98699999999997</v>
      </c>
      <c r="AP298" s="277">
        <f t="shared" si="102"/>
        <v>764.89128850491102</v>
      </c>
      <c r="AQ298" s="277">
        <f t="shared" si="103"/>
        <v>607.52390388376102</v>
      </c>
    </row>
    <row r="299" spans="1:43" s="423" customFormat="1" ht="19.95" customHeight="1">
      <c r="A299" s="665"/>
      <c r="B299" s="312" t="s">
        <v>588</v>
      </c>
      <c r="C299" s="312" t="s">
        <v>589</v>
      </c>
      <c r="D299" s="31">
        <v>773</v>
      </c>
      <c r="E299" s="312" t="s">
        <v>15</v>
      </c>
      <c r="F299" s="484">
        <v>1</v>
      </c>
      <c r="G299" s="484"/>
      <c r="H299" s="484"/>
      <c r="I299" s="484">
        <v>0.5</v>
      </c>
      <c r="J299" s="484"/>
      <c r="K299" s="484"/>
      <c r="L299" s="484">
        <v>1</v>
      </c>
      <c r="M299" s="484"/>
      <c r="N299" s="497"/>
      <c r="O299" s="485">
        <v>0.25</v>
      </c>
      <c r="P299" s="486">
        <v>1</v>
      </c>
      <c r="Q299" s="487"/>
      <c r="R299" s="487"/>
      <c r="S299" s="487"/>
      <c r="T299" s="485" t="s">
        <v>429</v>
      </c>
      <c r="U299" s="492"/>
      <c r="V299" s="492"/>
      <c r="W299" s="336">
        <f t="shared" si="86"/>
        <v>707.21400000000006</v>
      </c>
      <c r="X299" s="416">
        <v>507</v>
      </c>
      <c r="Y299" s="416"/>
      <c r="Z299" s="54">
        <f t="shared" si="97"/>
        <v>153.114</v>
      </c>
      <c r="AA299" s="410">
        <f t="shared" si="104"/>
        <v>20.200000000000003</v>
      </c>
      <c r="AB299" s="416"/>
      <c r="AC299" s="416">
        <v>17.600000000000001</v>
      </c>
      <c r="AD299" s="416"/>
      <c r="AE299" s="416">
        <v>2.6</v>
      </c>
      <c r="AF299" s="416">
        <v>7</v>
      </c>
      <c r="AG299" s="410">
        <f t="shared" si="105"/>
        <v>19.899999999999999</v>
      </c>
      <c r="AH299" s="416">
        <v>19.399999999999999</v>
      </c>
      <c r="AI299" s="416">
        <v>0.2</v>
      </c>
      <c r="AJ299" s="416">
        <v>0.3</v>
      </c>
      <c r="AK299" s="488">
        <v>752.6</v>
      </c>
      <c r="AL299" s="406"/>
      <c r="AN299" s="423">
        <f t="shared" si="100"/>
        <v>707.21400000000006</v>
      </c>
      <c r="AO299" s="423">
        <f t="shared" si="101"/>
        <v>660.11400000000003</v>
      </c>
      <c r="AP299" s="277">
        <f t="shared" si="102"/>
        <v>799.51555041511608</v>
      </c>
      <c r="AQ299" s="277">
        <f t="shared" si="103"/>
        <v>657.44849363728258</v>
      </c>
    </row>
    <row r="300" spans="1:43" s="423" customFormat="1" ht="19.95" customHeight="1">
      <c r="A300" s="665"/>
      <c r="B300" s="312" t="s">
        <v>590</v>
      </c>
      <c r="C300" s="312" t="s">
        <v>591</v>
      </c>
      <c r="D300" s="31">
        <v>2586</v>
      </c>
      <c r="E300" s="312" t="s">
        <v>13</v>
      </c>
      <c r="F300" s="484">
        <v>1</v>
      </c>
      <c r="G300" s="484">
        <v>1</v>
      </c>
      <c r="H300" s="484"/>
      <c r="I300" s="484">
        <v>1</v>
      </c>
      <c r="J300" s="484"/>
      <c r="K300" s="484"/>
      <c r="L300" s="484">
        <v>1</v>
      </c>
      <c r="M300" s="484">
        <v>0.25</v>
      </c>
      <c r="N300" s="497"/>
      <c r="O300" s="485">
        <v>0.25</v>
      </c>
      <c r="P300" s="486">
        <v>1</v>
      </c>
      <c r="Q300" s="487"/>
      <c r="R300" s="487"/>
      <c r="S300" s="487"/>
      <c r="T300" s="485" t="s">
        <v>429</v>
      </c>
      <c r="U300" s="492"/>
      <c r="V300" s="492"/>
      <c r="W300" s="336">
        <f t="shared" si="86"/>
        <v>911.39340000000004</v>
      </c>
      <c r="X300" s="416">
        <v>591.70000000000005</v>
      </c>
      <c r="Y300" s="416"/>
      <c r="Z300" s="54">
        <f t="shared" si="97"/>
        <v>178.6934</v>
      </c>
      <c r="AA300" s="410">
        <f t="shared" si="104"/>
        <v>117.39999999999999</v>
      </c>
      <c r="AB300" s="416">
        <v>6.5</v>
      </c>
      <c r="AC300" s="416">
        <v>100.3</v>
      </c>
      <c r="AD300" s="416"/>
      <c r="AE300" s="416">
        <v>10.6</v>
      </c>
      <c r="AF300" s="416">
        <v>7</v>
      </c>
      <c r="AG300" s="410">
        <f t="shared" si="105"/>
        <v>16.600000000000001</v>
      </c>
      <c r="AH300" s="416">
        <v>16.100000000000001</v>
      </c>
      <c r="AI300" s="416">
        <v>0.2</v>
      </c>
      <c r="AJ300" s="416">
        <v>0.3</v>
      </c>
      <c r="AK300" s="488">
        <v>1017.5</v>
      </c>
      <c r="AL300" s="406"/>
      <c r="AN300" s="423">
        <f t="shared" si="100"/>
        <v>911.39340000000004</v>
      </c>
      <c r="AO300" s="423">
        <f t="shared" si="101"/>
        <v>770.39340000000004</v>
      </c>
      <c r="AP300" s="277">
        <f t="shared" si="102"/>
        <v>1030.3432848412278</v>
      </c>
      <c r="AQ300" s="277">
        <f t="shared" si="103"/>
        <v>767.28259109502972</v>
      </c>
    </row>
    <row r="301" spans="1:43" s="423" customFormat="1" ht="19.95" customHeight="1">
      <c r="A301" s="665"/>
      <c r="B301" s="312" t="s">
        <v>592</v>
      </c>
      <c r="C301" s="312" t="s">
        <v>593</v>
      </c>
      <c r="D301" s="31">
        <v>305</v>
      </c>
      <c r="E301" s="312" t="s">
        <v>15</v>
      </c>
      <c r="F301" s="484">
        <v>1</v>
      </c>
      <c r="G301" s="484"/>
      <c r="H301" s="484"/>
      <c r="I301" s="484">
        <v>0.5</v>
      </c>
      <c r="J301" s="484"/>
      <c r="K301" s="484"/>
      <c r="L301" s="484">
        <v>1</v>
      </c>
      <c r="M301" s="484"/>
      <c r="N301" s="497"/>
      <c r="O301" s="485">
        <v>0.25</v>
      </c>
      <c r="P301" s="486">
        <v>1</v>
      </c>
      <c r="Q301" s="487"/>
      <c r="R301" s="487"/>
      <c r="S301" s="487"/>
      <c r="T301" s="485" t="s">
        <v>429</v>
      </c>
      <c r="U301" s="492"/>
      <c r="V301" s="492"/>
      <c r="W301" s="336">
        <f t="shared" si="86"/>
        <v>778.47879999999986</v>
      </c>
      <c r="X301" s="416">
        <v>479.4</v>
      </c>
      <c r="Y301" s="416"/>
      <c r="Z301" s="54">
        <f t="shared" si="97"/>
        <v>144.77879999999999</v>
      </c>
      <c r="AA301" s="410">
        <f t="shared" si="104"/>
        <v>127.4</v>
      </c>
      <c r="AB301" s="416">
        <v>3.4</v>
      </c>
      <c r="AC301" s="416">
        <v>117</v>
      </c>
      <c r="AD301" s="416"/>
      <c r="AE301" s="416">
        <v>7</v>
      </c>
      <c r="AF301" s="416">
        <v>7</v>
      </c>
      <c r="AG301" s="410">
        <f t="shared" si="105"/>
        <v>19.899999999999999</v>
      </c>
      <c r="AH301" s="416">
        <v>19.399999999999999</v>
      </c>
      <c r="AI301" s="416">
        <v>0.2</v>
      </c>
      <c r="AJ301" s="416">
        <v>0.3</v>
      </c>
      <c r="AK301" s="488">
        <v>1104.8</v>
      </c>
      <c r="AL301" s="365"/>
      <c r="AN301" s="423">
        <f t="shared" si="100"/>
        <v>778.47879999999986</v>
      </c>
      <c r="AO301" s="423">
        <f t="shared" si="101"/>
        <v>624.17879999999991</v>
      </c>
      <c r="AP301" s="277">
        <f t="shared" si="102"/>
        <v>880.08142693512707</v>
      </c>
      <c r="AQ301" s="277">
        <f t="shared" si="103"/>
        <v>621.65839812566696</v>
      </c>
    </row>
    <row r="302" spans="1:43" s="423" customFormat="1" ht="19.95" customHeight="1">
      <c r="A302" s="665"/>
      <c r="B302" s="312" t="s">
        <v>594</v>
      </c>
      <c r="C302" s="312" t="s">
        <v>595</v>
      </c>
      <c r="D302" s="31">
        <v>1247</v>
      </c>
      <c r="E302" s="312" t="s">
        <v>15</v>
      </c>
      <c r="F302" s="484">
        <v>1</v>
      </c>
      <c r="G302" s="484">
        <v>0.5</v>
      </c>
      <c r="H302" s="484"/>
      <c r="I302" s="484">
        <v>0.5</v>
      </c>
      <c r="J302" s="484"/>
      <c r="K302" s="484"/>
      <c r="L302" s="484">
        <v>1</v>
      </c>
      <c r="M302" s="484"/>
      <c r="N302" s="497"/>
      <c r="O302" s="485">
        <v>0.25</v>
      </c>
      <c r="P302" s="486">
        <v>1</v>
      </c>
      <c r="Q302" s="487"/>
      <c r="R302" s="487"/>
      <c r="S302" s="487"/>
      <c r="T302" s="485" t="s">
        <v>429</v>
      </c>
      <c r="U302" s="492"/>
      <c r="V302" s="492"/>
      <c r="W302" s="336">
        <f t="shared" si="86"/>
        <v>326.70939999999996</v>
      </c>
      <c r="X302" s="416">
        <v>199.7</v>
      </c>
      <c r="Y302" s="416"/>
      <c r="Z302" s="54">
        <f t="shared" si="97"/>
        <v>60.309399999999997</v>
      </c>
      <c r="AA302" s="410">
        <f t="shared" si="104"/>
        <v>47.5</v>
      </c>
      <c r="AB302" s="416"/>
      <c r="AC302" s="416">
        <v>40.5</v>
      </c>
      <c r="AD302" s="416"/>
      <c r="AE302" s="416">
        <v>7</v>
      </c>
      <c r="AF302" s="416">
        <v>7</v>
      </c>
      <c r="AG302" s="410">
        <f t="shared" si="105"/>
        <v>12.200000000000001</v>
      </c>
      <c r="AH302" s="416">
        <v>11.8</v>
      </c>
      <c r="AI302" s="416">
        <v>0.1</v>
      </c>
      <c r="AJ302" s="416">
        <v>0.3</v>
      </c>
      <c r="AK302" s="488">
        <v>823.1</v>
      </c>
      <c r="AL302" s="365"/>
      <c r="AN302" s="423">
        <f t="shared" si="100"/>
        <v>326.70939999999996</v>
      </c>
      <c r="AO302" s="423">
        <f t="shared" si="101"/>
        <v>260.00939999999997</v>
      </c>
      <c r="AP302" s="277">
        <f t="shared" si="102"/>
        <v>369.34965338185083</v>
      </c>
      <c r="AQ302" s="277">
        <f t="shared" si="103"/>
        <v>258.95949542281124</v>
      </c>
    </row>
    <row r="303" spans="1:43" s="423" customFormat="1" ht="19.95" customHeight="1">
      <c r="A303" s="665"/>
      <c r="B303" s="312" t="s">
        <v>596</v>
      </c>
      <c r="C303" s="312" t="s">
        <v>597</v>
      </c>
      <c r="D303" s="31">
        <v>8042</v>
      </c>
      <c r="E303" s="312" t="s">
        <v>15</v>
      </c>
      <c r="F303" s="484">
        <v>1</v>
      </c>
      <c r="G303" s="484">
        <v>5</v>
      </c>
      <c r="H303" s="484"/>
      <c r="I303" s="484">
        <v>1</v>
      </c>
      <c r="J303" s="484"/>
      <c r="K303" s="484"/>
      <c r="L303" s="484">
        <v>5</v>
      </c>
      <c r="M303" s="484"/>
      <c r="N303" s="497"/>
      <c r="O303" s="485">
        <v>1</v>
      </c>
      <c r="P303" s="486">
        <v>1</v>
      </c>
      <c r="Q303" s="491">
        <v>3</v>
      </c>
      <c r="R303" s="491"/>
      <c r="S303" s="491">
        <v>1</v>
      </c>
      <c r="T303" s="485" t="s">
        <v>429</v>
      </c>
      <c r="U303" s="492"/>
      <c r="V303" s="492"/>
      <c r="W303" s="336">
        <f t="shared" si="86"/>
        <v>2754.7804000000001</v>
      </c>
      <c r="X303" s="416">
        <v>1833.9</v>
      </c>
      <c r="Y303" s="416">
        <v>226.3</v>
      </c>
      <c r="Z303" s="54">
        <f t="shared" si="97"/>
        <v>622.18040000000008</v>
      </c>
      <c r="AA303" s="410">
        <f t="shared" si="104"/>
        <v>34.6</v>
      </c>
      <c r="AB303" s="416">
        <v>3.5</v>
      </c>
      <c r="AC303" s="416">
        <v>22.5</v>
      </c>
      <c r="AD303" s="416"/>
      <c r="AE303" s="416">
        <v>8.6</v>
      </c>
      <c r="AF303" s="416">
        <v>14.1</v>
      </c>
      <c r="AG303" s="410">
        <f t="shared" si="105"/>
        <v>23.7</v>
      </c>
      <c r="AH303" s="416">
        <v>23.1</v>
      </c>
      <c r="AI303" s="416">
        <v>0.2</v>
      </c>
      <c r="AJ303" s="416">
        <v>0.4</v>
      </c>
      <c r="AK303" s="488">
        <v>2965</v>
      </c>
      <c r="AL303" s="365"/>
      <c r="AN303" s="423">
        <f t="shared" si="100"/>
        <v>2754.7804000000001</v>
      </c>
      <c r="AO303" s="423">
        <f t="shared" si="101"/>
        <v>2682.3804000000005</v>
      </c>
      <c r="AP303" s="277">
        <f t="shared" si="102"/>
        <v>3114.3186755052552</v>
      </c>
      <c r="AQ303" s="277">
        <f t="shared" si="103"/>
        <v>2671.5490859793485</v>
      </c>
    </row>
    <row r="304" spans="1:43" s="423" customFormat="1" ht="19.95" customHeight="1">
      <c r="A304" s="665"/>
      <c r="B304" s="312" t="s">
        <v>44</v>
      </c>
      <c r="C304" s="312" t="s">
        <v>598</v>
      </c>
      <c r="D304" s="31">
        <v>615</v>
      </c>
      <c r="E304" s="312" t="s">
        <v>15</v>
      </c>
      <c r="F304" s="484">
        <v>1</v>
      </c>
      <c r="G304" s="484"/>
      <c r="H304" s="484"/>
      <c r="I304" s="484">
        <v>0.5</v>
      </c>
      <c r="J304" s="484"/>
      <c r="K304" s="484"/>
      <c r="L304" s="484">
        <v>0.5</v>
      </c>
      <c r="M304" s="484"/>
      <c r="N304" s="497"/>
      <c r="O304" s="485">
        <v>0.5</v>
      </c>
      <c r="P304" s="486"/>
      <c r="Q304" s="487"/>
      <c r="R304" s="487"/>
      <c r="S304" s="487"/>
      <c r="T304" s="492" t="s">
        <v>430</v>
      </c>
      <c r="U304" s="492"/>
      <c r="V304" s="492"/>
      <c r="W304" s="336">
        <f t="shared" si="86"/>
        <v>248.85580000000002</v>
      </c>
      <c r="X304" s="416">
        <v>38.700000000000003</v>
      </c>
      <c r="Y304" s="416">
        <v>104.2</v>
      </c>
      <c r="Z304" s="54">
        <f t="shared" si="97"/>
        <v>43.155799999999999</v>
      </c>
      <c r="AA304" s="410">
        <f t="shared" si="104"/>
        <v>51.300000000000004</v>
      </c>
      <c r="AB304" s="416"/>
      <c r="AC304" s="416">
        <v>44.1</v>
      </c>
      <c r="AD304" s="416"/>
      <c r="AE304" s="416">
        <v>7.2</v>
      </c>
      <c r="AF304" s="416">
        <v>7</v>
      </c>
      <c r="AG304" s="410">
        <f t="shared" si="105"/>
        <v>4.5</v>
      </c>
      <c r="AH304" s="416">
        <v>4.4000000000000004</v>
      </c>
      <c r="AI304" s="416">
        <v>0.1</v>
      </c>
      <c r="AJ304" s="416"/>
      <c r="AK304" s="488">
        <v>493.7</v>
      </c>
      <c r="AL304" s="365" t="s">
        <v>980</v>
      </c>
      <c r="AN304" s="423">
        <f t="shared" si="100"/>
        <v>248.85580000000002</v>
      </c>
      <c r="AO304" s="423">
        <f t="shared" si="101"/>
        <v>186.0558</v>
      </c>
      <c r="AP304" s="277">
        <f t="shared" si="102"/>
        <v>281.33504414645927</v>
      </c>
      <c r="AQ304" s="277">
        <f t="shared" si="103"/>
        <v>185.30451625397964</v>
      </c>
    </row>
    <row r="305" spans="1:45" s="425" customFormat="1" ht="19.95" customHeight="1">
      <c r="A305" s="665"/>
      <c r="B305" s="58" t="s">
        <v>815</v>
      </c>
      <c r="C305" s="58" t="s">
        <v>599</v>
      </c>
      <c r="D305" s="59">
        <v>684</v>
      </c>
      <c r="E305" s="58" t="s">
        <v>13</v>
      </c>
      <c r="F305" s="501">
        <v>1</v>
      </c>
      <c r="G305" s="501"/>
      <c r="H305" s="501"/>
      <c r="I305" s="501">
        <v>0.5</v>
      </c>
      <c r="J305" s="501"/>
      <c r="K305" s="501"/>
      <c r="L305" s="501"/>
      <c r="M305" s="501"/>
      <c r="N305" s="502"/>
      <c r="O305" s="503"/>
      <c r="P305" s="504"/>
      <c r="Q305" s="505"/>
      <c r="R305" s="505"/>
      <c r="S305" s="505"/>
      <c r="T305" s="506"/>
      <c r="U305" s="506"/>
      <c r="V305" s="506"/>
      <c r="W305" s="424">
        <f t="shared" si="86"/>
        <v>16.5</v>
      </c>
      <c r="X305" s="507"/>
      <c r="Y305" s="507"/>
      <c r="Z305" s="62">
        <f t="shared" si="97"/>
        <v>0</v>
      </c>
      <c r="AA305" s="324">
        <f t="shared" si="104"/>
        <v>6</v>
      </c>
      <c r="AB305" s="507"/>
      <c r="AC305" s="507"/>
      <c r="AD305" s="507"/>
      <c r="AE305" s="507">
        <v>6</v>
      </c>
      <c r="AF305" s="507">
        <v>7</v>
      </c>
      <c r="AG305" s="324">
        <f t="shared" si="105"/>
        <v>3.5</v>
      </c>
      <c r="AH305" s="507">
        <v>3.5</v>
      </c>
      <c r="AI305" s="507"/>
      <c r="AJ305" s="507"/>
      <c r="AK305" s="508">
        <v>172</v>
      </c>
      <c r="AL305" s="509" t="s">
        <v>731</v>
      </c>
      <c r="AN305" s="425">
        <f t="shared" si="100"/>
        <v>16.5</v>
      </c>
      <c r="AO305" s="425">
        <f t="shared" si="101"/>
        <v>0</v>
      </c>
      <c r="AP305" s="428">
        <f t="shared" si="102"/>
        <v>18.653486189257304</v>
      </c>
      <c r="AQ305" s="428">
        <f t="shared" si="103"/>
        <v>0</v>
      </c>
    </row>
    <row r="306" spans="1:45" s="423" customFormat="1" ht="19.95" customHeight="1">
      <c r="A306" s="665"/>
      <c r="B306" s="312" t="s">
        <v>34</v>
      </c>
      <c r="C306" s="312" t="s">
        <v>600</v>
      </c>
      <c r="D306" s="31">
        <v>605</v>
      </c>
      <c r="E306" s="312" t="s">
        <v>15</v>
      </c>
      <c r="F306" s="484">
        <v>1</v>
      </c>
      <c r="G306" s="484"/>
      <c r="H306" s="484"/>
      <c r="I306" s="484">
        <v>0.5</v>
      </c>
      <c r="J306" s="484"/>
      <c r="K306" s="484"/>
      <c r="L306" s="484">
        <v>1</v>
      </c>
      <c r="M306" s="484"/>
      <c r="N306" s="497"/>
      <c r="O306" s="485">
        <v>0.5</v>
      </c>
      <c r="P306" s="486">
        <v>1</v>
      </c>
      <c r="Q306" s="487"/>
      <c r="R306" s="487"/>
      <c r="S306" s="487">
        <v>1</v>
      </c>
      <c r="T306" s="485" t="s">
        <v>429</v>
      </c>
      <c r="U306" s="492"/>
      <c r="V306" s="492"/>
      <c r="W306" s="336">
        <f t="shared" si="86"/>
        <v>308.06020000000001</v>
      </c>
      <c r="X306" s="416">
        <v>102.1</v>
      </c>
      <c r="Y306" s="416">
        <v>113</v>
      </c>
      <c r="Z306" s="54">
        <f t="shared" si="97"/>
        <v>64.9602</v>
      </c>
      <c r="AA306" s="410">
        <f t="shared" si="104"/>
        <v>14.6</v>
      </c>
      <c r="AB306" s="416"/>
      <c r="AC306" s="416">
        <v>8.6</v>
      </c>
      <c r="AD306" s="416"/>
      <c r="AE306" s="416">
        <v>6</v>
      </c>
      <c r="AF306" s="416">
        <v>7</v>
      </c>
      <c r="AG306" s="410">
        <f t="shared" si="105"/>
        <v>6.3999999999999995</v>
      </c>
      <c r="AH306" s="416">
        <v>6.3</v>
      </c>
      <c r="AI306" s="416">
        <v>0.1</v>
      </c>
      <c r="AJ306" s="416"/>
      <c r="AK306" s="488">
        <v>887.8</v>
      </c>
      <c r="AL306" s="365"/>
      <c r="AN306" s="423">
        <f t="shared" si="100"/>
        <v>308.06020000000001</v>
      </c>
      <c r="AO306" s="423">
        <f t="shared" si="101"/>
        <v>280.06020000000001</v>
      </c>
      <c r="AP306" s="277">
        <f t="shared" si="102"/>
        <v>348.26646582786924</v>
      </c>
      <c r="AQ306" s="277">
        <f t="shared" si="103"/>
        <v>278.92933132421985</v>
      </c>
    </row>
    <row r="307" spans="1:45" s="425" customFormat="1" ht="19.95" customHeight="1">
      <c r="A307" s="665"/>
      <c r="B307" s="58" t="s">
        <v>816</v>
      </c>
      <c r="C307" s="58" t="s">
        <v>601</v>
      </c>
      <c r="D307" s="59">
        <v>173</v>
      </c>
      <c r="E307" s="58" t="s">
        <v>15</v>
      </c>
      <c r="F307" s="501">
        <v>1</v>
      </c>
      <c r="G307" s="501"/>
      <c r="H307" s="501"/>
      <c r="I307" s="501">
        <v>0.5</v>
      </c>
      <c r="J307" s="501"/>
      <c r="K307" s="501"/>
      <c r="L307" s="501"/>
      <c r="M307" s="501"/>
      <c r="N307" s="502"/>
      <c r="O307" s="503"/>
      <c r="P307" s="504"/>
      <c r="Q307" s="505"/>
      <c r="R307" s="505"/>
      <c r="S307" s="505"/>
      <c r="T307" s="506"/>
      <c r="U307" s="506"/>
      <c r="V307" s="506"/>
      <c r="W307" s="424">
        <f t="shared" si="86"/>
        <v>21.400000000000002</v>
      </c>
      <c r="X307" s="507"/>
      <c r="Y307" s="507"/>
      <c r="Z307" s="62">
        <f t="shared" si="97"/>
        <v>0</v>
      </c>
      <c r="AA307" s="324">
        <f t="shared" si="104"/>
        <v>10.8</v>
      </c>
      <c r="AB307" s="507"/>
      <c r="AC307" s="507">
        <v>4.8</v>
      </c>
      <c r="AD307" s="507"/>
      <c r="AE307" s="507">
        <v>6</v>
      </c>
      <c r="AF307" s="507">
        <v>7</v>
      </c>
      <c r="AG307" s="324">
        <f t="shared" si="105"/>
        <v>3.6</v>
      </c>
      <c r="AH307" s="507">
        <v>3.5</v>
      </c>
      <c r="AI307" s="507">
        <v>0.1</v>
      </c>
      <c r="AJ307" s="507"/>
      <c r="AK307" s="508">
        <v>142.30000000000001</v>
      </c>
      <c r="AL307" s="509" t="s">
        <v>731</v>
      </c>
      <c r="AN307" s="425">
        <f t="shared" si="100"/>
        <v>21.400000000000002</v>
      </c>
      <c r="AO307" s="425">
        <f t="shared" si="101"/>
        <v>0</v>
      </c>
      <c r="AP307" s="428">
        <f t="shared" si="102"/>
        <v>24.193006330309473</v>
      </c>
      <c r="AQ307" s="428">
        <f t="shared" si="103"/>
        <v>0</v>
      </c>
    </row>
    <row r="308" spans="1:45" s="423" customFormat="1" ht="19.95" customHeight="1">
      <c r="A308" s="665"/>
      <c r="B308" s="312" t="s">
        <v>817</v>
      </c>
      <c r="C308" s="312" t="s">
        <v>602</v>
      </c>
      <c r="D308" s="31">
        <v>441</v>
      </c>
      <c r="E308" s="312" t="s">
        <v>15</v>
      </c>
      <c r="F308" s="484"/>
      <c r="G308" s="484"/>
      <c r="H308" s="484"/>
      <c r="I308" s="484">
        <v>0.5</v>
      </c>
      <c r="J308" s="484"/>
      <c r="K308" s="484"/>
      <c r="L308" s="484">
        <v>0.25</v>
      </c>
      <c r="M308" s="484"/>
      <c r="N308" s="497"/>
      <c r="O308" s="485"/>
      <c r="P308" s="486"/>
      <c r="Q308" s="487"/>
      <c r="R308" s="487"/>
      <c r="S308" s="487"/>
      <c r="T308" s="492" t="s">
        <v>430</v>
      </c>
      <c r="U308" s="492"/>
      <c r="V308" s="492"/>
      <c r="W308" s="336">
        <f t="shared" si="86"/>
        <v>130.03280000000001</v>
      </c>
      <c r="X308" s="416">
        <v>6.4</v>
      </c>
      <c r="Y308" s="416"/>
      <c r="Z308" s="54">
        <f t="shared" si="97"/>
        <v>1.9328000000000001</v>
      </c>
      <c r="AA308" s="410">
        <f t="shared" si="104"/>
        <v>98.600000000000009</v>
      </c>
      <c r="AB308" s="416">
        <v>9.9</v>
      </c>
      <c r="AC308" s="416">
        <v>88.7</v>
      </c>
      <c r="AD308" s="416"/>
      <c r="AE308" s="416"/>
      <c r="AF308" s="416">
        <v>7</v>
      </c>
      <c r="AG308" s="410">
        <f t="shared" si="105"/>
        <v>16.099999999999998</v>
      </c>
      <c r="AH308" s="416">
        <v>15.6</v>
      </c>
      <c r="AI308" s="416">
        <v>0.2</v>
      </c>
      <c r="AJ308" s="416">
        <v>0.3</v>
      </c>
      <c r="AK308" s="488">
        <v>437.2</v>
      </c>
      <c r="AL308" s="365" t="s">
        <v>981</v>
      </c>
      <c r="AN308" s="423">
        <f t="shared" si="100"/>
        <v>130.03280000000001</v>
      </c>
      <c r="AO308" s="423">
        <f t="shared" si="101"/>
        <v>8.3328000000000007</v>
      </c>
      <c r="AP308" s="277">
        <f t="shared" si="102"/>
        <v>147.00394175457316</v>
      </c>
      <c r="AQ308" s="277">
        <f t="shared" si="103"/>
        <v>8.2991525824035666</v>
      </c>
    </row>
    <row r="309" spans="1:45" s="420" customFormat="1" ht="19.95" customHeight="1">
      <c r="A309" s="3">
        <v>38</v>
      </c>
      <c r="B309" s="12" t="s">
        <v>10</v>
      </c>
      <c r="C309" s="12"/>
      <c r="D309" s="3"/>
      <c r="E309" s="12"/>
      <c r="F309" s="418">
        <f t="shared" ref="F309:V309" si="106">SUM(F271:F304)</f>
        <v>34</v>
      </c>
      <c r="G309" s="418">
        <f t="shared" si="106"/>
        <v>20.25</v>
      </c>
      <c r="H309" s="418">
        <f t="shared" si="106"/>
        <v>0</v>
      </c>
      <c r="I309" s="418">
        <f t="shared" si="106"/>
        <v>24.5</v>
      </c>
      <c r="J309" s="418">
        <f t="shared" si="106"/>
        <v>0</v>
      </c>
      <c r="K309" s="418">
        <f t="shared" si="106"/>
        <v>0</v>
      </c>
      <c r="L309" s="418">
        <f t="shared" si="106"/>
        <v>36.75</v>
      </c>
      <c r="M309" s="418">
        <f t="shared" si="106"/>
        <v>7.25</v>
      </c>
      <c r="N309" s="418">
        <f t="shared" si="106"/>
        <v>0</v>
      </c>
      <c r="O309" s="418">
        <f t="shared" si="106"/>
        <v>14.5</v>
      </c>
      <c r="P309" s="419">
        <f t="shared" si="106"/>
        <v>32</v>
      </c>
      <c r="Q309" s="419">
        <f t="shared" si="106"/>
        <v>10</v>
      </c>
      <c r="R309" s="419">
        <f t="shared" si="106"/>
        <v>0</v>
      </c>
      <c r="S309" s="419">
        <f t="shared" si="106"/>
        <v>11</v>
      </c>
      <c r="T309" s="419">
        <f t="shared" si="106"/>
        <v>0</v>
      </c>
      <c r="U309" s="419">
        <f t="shared" si="106"/>
        <v>0</v>
      </c>
      <c r="V309" s="419">
        <f t="shared" si="106"/>
        <v>0</v>
      </c>
      <c r="W309" s="418">
        <f t="shared" ref="W309:AK309" si="107">SUM(W271:W308)</f>
        <v>30979.970399999998</v>
      </c>
      <c r="X309" s="418">
        <f t="shared" si="107"/>
        <v>18849.000000000007</v>
      </c>
      <c r="Y309" s="418">
        <f t="shared" si="107"/>
        <v>2321.1999999999998</v>
      </c>
      <c r="Z309" s="418">
        <f t="shared" si="107"/>
        <v>6393.4003999999986</v>
      </c>
      <c r="AA309" s="418">
        <f t="shared" si="107"/>
        <v>2457</v>
      </c>
      <c r="AB309" s="418">
        <f t="shared" si="107"/>
        <v>140.00000000000003</v>
      </c>
      <c r="AC309" s="418">
        <f t="shared" si="107"/>
        <v>1873.3999999999999</v>
      </c>
      <c r="AD309" s="418">
        <f t="shared" si="107"/>
        <v>0</v>
      </c>
      <c r="AE309" s="418">
        <f t="shared" si="107"/>
        <v>443.60000000000008</v>
      </c>
      <c r="AF309" s="418">
        <f t="shared" si="107"/>
        <v>296.90000000000003</v>
      </c>
      <c r="AG309" s="418">
        <f t="shared" si="107"/>
        <v>662.47000000000014</v>
      </c>
      <c r="AH309" s="418">
        <f t="shared" si="107"/>
        <v>638.29999999999995</v>
      </c>
      <c r="AI309" s="418">
        <f t="shared" si="107"/>
        <v>6.700000000000002</v>
      </c>
      <c r="AJ309" s="418">
        <f t="shared" si="107"/>
        <v>17.470000000000017</v>
      </c>
      <c r="AK309" s="418">
        <f t="shared" si="107"/>
        <v>38048.099999999991</v>
      </c>
      <c r="AL309" s="418"/>
      <c r="AN309" s="418">
        <f>SUM(AN271:AN308)</f>
        <v>30979.970399999998</v>
      </c>
      <c r="AO309" s="418">
        <f>SUM(AO271:AO308)</f>
        <v>27563.600400000003</v>
      </c>
      <c r="AP309" s="418">
        <f>'[1]Плещеевская ЦРБ'!$K$90</f>
        <v>35023.300000000003</v>
      </c>
      <c r="AQ309" s="418">
        <f>'[1]Плещеевская ЦРБ'!$K$11</f>
        <v>27452.3</v>
      </c>
      <c r="AR309" s="420">
        <f>AP309-AP271-AP272-AP273-AP274-AP275-AP276-AP277-AP278-AP279-AP280-AP281-AP282-AP283-AP284-AP285-AP286-AP287-AP288-AP289-AP290-AP291-AP292-AP293-AP294-AP295-AP296-AP297-AP298-AP299-AP300-AP301-AP302-AP303-AP304-AP305-AP306-AP307-AP308</f>
        <v>3.666400516522117E-12</v>
      </c>
      <c r="AS309" s="420">
        <f>AQ309-AQ271-AQ272-AQ273-AQ274-AQ275-AQ276-AQ277-AQ278-AQ279-AQ280-AQ281-AQ282-AQ283-AQ284-AQ285-AQ286-AQ287-AQ288-AQ289-AQ290-AQ291-AQ292-AQ293-AQ294-AQ295-AQ296-AQ297-AQ298-AQ299-AQ300-AQ301-AQ302-AQ303-AQ304-AQ305-AQ306-AQ307-AQ308</f>
        <v>2.7267077484793845E-12</v>
      </c>
    </row>
    <row r="310" spans="1:45" s="417" customFormat="1" ht="19.95" customHeight="1">
      <c r="A310" s="733" t="s">
        <v>262</v>
      </c>
      <c r="B310" s="15" t="s">
        <v>263</v>
      </c>
      <c r="C310" s="77" t="s">
        <v>772</v>
      </c>
      <c r="D310" s="316">
        <v>300</v>
      </c>
      <c r="E310" s="15" t="s">
        <v>15</v>
      </c>
      <c r="F310" s="463">
        <v>1</v>
      </c>
      <c r="G310" s="464"/>
      <c r="H310" s="412"/>
      <c r="I310" s="390">
        <v>0.25</v>
      </c>
      <c r="J310" s="390">
        <v>0.25</v>
      </c>
      <c r="K310" s="404"/>
      <c r="L310" s="463">
        <v>1</v>
      </c>
      <c r="M310" s="412"/>
      <c r="N310" s="412"/>
      <c r="O310" s="412">
        <v>0.5</v>
      </c>
      <c r="P310" s="407">
        <v>1</v>
      </c>
      <c r="Q310" s="407"/>
      <c r="R310" s="407"/>
      <c r="S310" s="392">
        <v>1</v>
      </c>
      <c r="T310" s="407" t="s">
        <v>429</v>
      </c>
      <c r="U310" s="407"/>
      <c r="V310" s="407"/>
      <c r="W310" s="336">
        <f t="shared" ref="W310:W331" si="108">X310+Y310+Z310+AA310+AF310+AG310</f>
        <v>427.8</v>
      </c>
      <c r="X310" s="410">
        <v>239</v>
      </c>
      <c r="Y310" s="410">
        <v>63.8</v>
      </c>
      <c r="Z310" s="410">
        <v>91.7</v>
      </c>
      <c r="AA310" s="409">
        <v>25.2</v>
      </c>
      <c r="AB310" s="405"/>
      <c r="AC310" s="405">
        <v>25.2</v>
      </c>
      <c r="AD310" s="405"/>
      <c r="AE310" s="405"/>
      <c r="AF310" s="405"/>
      <c r="AG310" s="409">
        <v>8.1</v>
      </c>
      <c r="AH310" s="405">
        <v>8.1</v>
      </c>
      <c r="AI310" s="405"/>
      <c r="AJ310" s="405"/>
      <c r="AK310" s="411">
        <v>703.8</v>
      </c>
      <c r="AL310" s="318"/>
      <c r="AN310" s="417">
        <f t="shared" ref="AN310:AN331" si="109">W310</f>
        <v>427.8</v>
      </c>
      <c r="AO310" s="417">
        <f t="shared" ref="AO310:AO331" si="110">X310+Y310+Z310</f>
        <v>394.5</v>
      </c>
      <c r="AP310" s="318">
        <f t="shared" ref="AP310:AP331" si="111">$AP$332*(AN310/$AN$332)</f>
        <v>685.24718161464523</v>
      </c>
      <c r="AQ310" s="318">
        <f t="shared" ref="AQ310:AQ331" si="112">$AQ$332*(AO310/$AO$332)</f>
        <v>595.66250906195398</v>
      </c>
    </row>
    <row r="311" spans="1:45" s="417" customFormat="1" ht="19.95" customHeight="1">
      <c r="A311" s="733"/>
      <c r="B311" s="15" t="s">
        <v>264</v>
      </c>
      <c r="C311" s="77" t="s">
        <v>773</v>
      </c>
      <c r="D311" s="316">
        <v>235</v>
      </c>
      <c r="E311" s="15" t="s">
        <v>15</v>
      </c>
      <c r="F311" s="398">
        <v>1</v>
      </c>
      <c r="G311" s="464"/>
      <c r="H311" s="412"/>
      <c r="I311" s="390">
        <v>0.25</v>
      </c>
      <c r="J311" s="390">
        <v>0.25</v>
      </c>
      <c r="K311" s="404"/>
      <c r="L311" s="398">
        <v>1</v>
      </c>
      <c r="M311" s="412"/>
      <c r="N311" s="412"/>
      <c r="O311" s="412">
        <v>0.5</v>
      </c>
      <c r="P311" s="407">
        <v>1</v>
      </c>
      <c r="Q311" s="407"/>
      <c r="R311" s="407"/>
      <c r="S311" s="392">
        <v>1</v>
      </c>
      <c r="T311" s="407" t="s">
        <v>429</v>
      </c>
      <c r="U311" s="407"/>
      <c r="V311" s="407"/>
      <c r="W311" s="336">
        <f t="shared" si="108"/>
        <v>299.69999999999993</v>
      </c>
      <c r="X311" s="410">
        <v>160.80000000000001</v>
      </c>
      <c r="Y311" s="410">
        <v>48.7</v>
      </c>
      <c r="Z311" s="410">
        <v>63.4</v>
      </c>
      <c r="AA311" s="409">
        <v>20.9</v>
      </c>
      <c r="AB311" s="405"/>
      <c r="AC311" s="405">
        <v>20.9</v>
      </c>
      <c r="AD311" s="405"/>
      <c r="AE311" s="405"/>
      <c r="AF311" s="405"/>
      <c r="AG311" s="409">
        <v>5.9</v>
      </c>
      <c r="AH311" s="405">
        <v>5.9</v>
      </c>
      <c r="AI311" s="405"/>
      <c r="AJ311" s="405"/>
      <c r="AK311" s="409">
        <v>689</v>
      </c>
      <c r="AL311" s="318"/>
      <c r="AN311" s="417">
        <f t="shared" si="109"/>
        <v>299.69999999999993</v>
      </c>
      <c r="AO311" s="417">
        <f t="shared" si="110"/>
        <v>272.89999999999998</v>
      </c>
      <c r="AP311" s="318">
        <f t="shared" si="111"/>
        <v>480.05745752666922</v>
      </c>
      <c r="AQ311" s="318">
        <f t="shared" si="112"/>
        <v>412.05652401269259</v>
      </c>
    </row>
    <row r="312" spans="1:45" s="417" customFormat="1" ht="19.95" customHeight="1">
      <c r="A312" s="733"/>
      <c r="B312" s="15" t="s">
        <v>56</v>
      </c>
      <c r="C312" s="77" t="s">
        <v>774</v>
      </c>
      <c r="D312" s="316">
        <v>252</v>
      </c>
      <c r="E312" s="15" t="s">
        <v>15</v>
      </c>
      <c r="F312" s="398">
        <v>1</v>
      </c>
      <c r="G312" s="465"/>
      <c r="H312" s="412"/>
      <c r="I312" s="390">
        <v>0.25</v>
      </c>
      <c r="J312" s="390">
        <v>0.25</v>
      </c>
      <c r="K312" s="404"/>
      <c r="L312" s="398">
        <v>1</v>
      </c>
      <c r="M312" s="412"/>
      <c r="N312" s="412"/>
      <c r="O312" s="412">
        <v>0.5</v>
      </c>
      <c r="P312" s="407">
        <v>1</v>
      </c>
      <c r="Q312" s="407"/>
      <c r="R312" s="407"/>
      <c r="S312" s="392"/>
      <c r="T312" s="407" t="s">
        <v>429</v>
      </c>
      <c r="U312" s="407"/>
      <c r="V312" s="407"/>
      <c r="W312" s="336">
        <f t="shared" si="108"/>
        <v>428.10000000000008</v>
      </c>
      <c r="X312" s="410">
        <v>295.60000000000002</v>
      </c>
      <c r="Y312" s="410">
        <v>12.6</v>
      </c>
      <c r="Z312" s="410">
        <v>93.3</v>
      </c>
      <c r="AA312" s="409">
        <v>17.8</v>
      </c>
      <c r="AB312" s="405"/>
      <c r="AC312" s="405">
        <v>17.8</v>
      </c>
      <c r="AD312" s="405"/>
      <c r="AE312" s="405"/>
      <c r="AF312" s="405"/>
      <c r="AG312" s="409">
        <v>8.8000000000000007</v>
      </c>
      <c r="AH312" s="405">
        <v>8.8000000000000007</v>
      </c>
      <c r="AI312" s="405"/>
      <c r="AJ312" s="405"/>
      <c r="AK312" s="409">
        <v>598.70000000000005</v>
      </c>
      <c r="AL312" s="318"/>
      <c r="AN312" s="417">
        <f t="shared" si="109"/>
        <v>428.10000000000008</v>
      </c>
      <c r="AO312" s="417">
        <f t="shared" si="110"/>
        <v>401.50000000000006</v>
      </c>
      <c r="AP312" s="318">
        <f t="shared" si="111"/>
        <v>685.72771961016747</v>
      </c>
      <c r="AQ312" s="318">
        <f t="shared" si="112"/>
        <v>606.23193254340822</v>
      </c>
    </row>
    <row r="313" spans="1:45" s="417" customFormat="1" ht="19.95" customHeight="1">
      <c r="A313" s="733"/>
      <c r="B313" s="15" t="s">
        <v>265</v>
      </c>
      <c r="C313" s="77" t="s">
        <v>775</v>
      </c>
      <c r="D313" s="316">
        <v>250</v>
      </c>
      <c r="E313" s="15" t="s">
        <v>15</v>
      </c>
      <c r="F313" s="398">
        <v>1</v>
      </c>
      <c r="G313" s="465"/>
      <c r="H313" s="412"/>
      <c r="I313" s="390">
        <v>0.25</v>
      </c>
      <c r="J313" s="390">
        <v>0.25</v>
      </c>
      <c r="K313" s="404"/>
      <c r="L313" s="398">
        <v>1</v>
      </c>
      <c r="M313" s="412"/>
      <c r="N313" s="412"/>
      <c r="O313" s="412">
        <v>0.5</v>
      </c>
      <c r="P313" s="407">
        <v>1</v>
      </c>
      <c r="Q313" s="407"/>
      <c r="R313" s="407"/>
      <c r="S313" s="392"/>
      <c r="T313" s="407" t="s">
        <v>429</v>
      </c>
      <c r="U313" s="407"/>
      <c r="V313" s="407"/>
      <c r="W313" s="336">
        <f t="shared" si="108"/>
        <v>439.70000000000005</v>
      </c>
      <c r="X313" s="410">
        <v>309.60000000000002</v>
      </c>
      <c r="Y313" s="410">
        <v>13.1</v>
      </c>
      <c r="Z313" s="410">
        <v>97.7</v>
      </c>
      <c r="AA313" s="409">
        <v>12.1</v>
      </c>
      <c r="AB313" s="405"/>
      <c r="AC313" s="405">
        <v>12.1</v>
      </c>
      <c r="AD313" s="405"/>
      <c r="AE313" s="405"/>
      <c r="AF313" s="405"/>
      <c r="AG313" s="409">
        <v>7.2</v>
      </c>
      <c r="AH313" s="405">
        <v>7.2</v>
      </c>
      <c r="AI313" s="405"/>
      <c r="AJ313" s="405"/>
      <c r="AK313" s="409">
        <v>639.20000000000005</v>
      </c>
      <c r="AL313" s="318"/>
      <c r="AN313" s="417">
        <f t="shared" si="109"/>
        <v>439.70000000000005</v>
      </c>
      <c r="AO313" s="417">
        <f t="shared" si="110"/>
        <v>420.40000000000003</v>
      </c>
      <c r="AP313" s="318">
        <f t="shared" si="111"/>
        <v>704.30852210369221</v>
      </c>
      <c r="AQ313" s="318">
        <f t="shared" si="112"/>
        <v>634.76937594333447</v>
      </c>
    </row>
    <row r="314" spans="1:45" s="417" customFormat="1" ht="19.95" customHeight="1">
      <c r="A314" s="733"/>
      <c r="B314" s="15" t="s">
        <v>266</v>
      </c>
      <c r="C314" s="77" t="s">
        <v>776</v>
      </c>
      <c r="D314" s="316">
        <v>171</v>
      </c>
      <c r="E314" s="15" t="s">
        <v>15</v>
      </c>
      <c r="F314" s="398">
        <v>1</v>
      </c>
      <c r="G314" s="465"/>
      <c r="H314" s="412"/>
      <c r="I314" s="390">
        <v>0.25</v>
      </c>
      <c r="J314" s="390">
        <v>0.25</v>
      </c>
      <c r="K314" s="404"/>
      <c r="L314" s="398">
        <v>1</v>
      </c>
      <c r="M314" s="412"/>
      <c r="N314" s="412"/>
      <c r="O314" s="412">
        <v>0.5</v>
      </c>
      <c r="P314" s="407">
        <v>1</v>
      </c>
      <c r="Q314" s="407"/>
      <c r="R314" s="407"/>
      <c r="S314" s="392"/>
      <c r="T314" s="407" t="s">
        <v>429</v>
      </c>
      <c r="U314" s="407"/>
      <c r="V314" s="407"/>
      <c r="W314" s="336">
        <f t="shared" si="108"/>
        <v>513.70000000000005</v>
      </c>
      <c r="X314" s="410">
        <v>353.6</v>
      </c>
      <c r="Y314" s="410">
        <v>18.5</v>
      </c>
      <c r="Z314" s="410">
        <v>112.7</v>
      </c>
      <c r="AA314" s="409">
        <v>22.4</v>
      </c>
      <c r="AB314" s="405"/>
      <c r="AC314" s="405">
        <v>22.4</v>
      </c>
      <c r="AD314" s="405"/>
      <c r="AE314" s="405"/>
      <c r="AF314" s="405"/>
      <c r="AG314" s="409">
        <v>6.5</v>
      </c>
      <c r="AH314" s="405">
        <v>6.5</v>
      </c>
      <c r="AI314" s="405"/>
      <c r="AJ314" s="405"/>
      <c r="AK314" s="409">
        <v>675.7</v>
      </c>
      <c r="AL314" s="318"/>
      <c r="AN314" s="417">
        <f t="shared" si="109"/>
        <v>513.70000000000005</v>
      </c>
      <c r="AO314" s="417">
        <f t="shared" si="110"/>
        <v>484.8</v>
      </c>
      <c r="AP314" s="318">
        <f t="shared" si="111"/>
        <v>822.84122766583278</v>
      </c>
      <c r="AQ314" s="318">
        <f t="shared" si="112"/>
        <v>732.00807197271308</v>
      </c>
    </row>
    <row r="315" spans="1:45" s="417" customFormat="1" ht="19.95" customHeight="1">
      <c r="A315" s="733"/>
      <c r="B315" s="15" t="s">
        <v>267</v>
      </c>
      <c r="C315" s="77" t="s">
        <v>777</v>
      </c>
      <c r="D315" s="316">
        <v>364</v>
      </c>
      <c r="E315" s="389" t="s">
        <v>95</v>
      </c>
      <c r="F315" s="398">
        <v>0.25</v>
      </c>
      <c r="G315" s="465">
        <v>1</v>
      </c>
      <c r="H315" s="412"/>
      <c r="I315" s="390">
        <v>0.25</v>
      </c>
      <c r="J315" s="390">
        <v>0.25</v>
      </c>
      <c r="K315" s="404"/>
      <c r="L315" s="398">
        <v>0.25</v>
      </c>
      <c r="M315" s="412">
        <v>1</v>
      </c>
      <c r="N315" s="412"/>
      <c r="O315" s="412">
        <v>0.5</v>
      </c>
      <c r="P315" s="407"/>
      <c r="Q315" s="407">
        <v>1</v>
      </c>
      <c r="R315" s="407"/>
      <c r="S315" s="392"/>
      <c r="T315" s="407" t="s">
        <v>430</v>
      </c>
      <c r="U315" s="407" t="s">
        <v>429</v>
      </c>
      <c r="V315" s="407"/>
      <c r="W315" s="336">
        <f t="shared" si="108"/>
        <v>291</v>
      </c>
      <c r="X315" s="410">
        <v>151.69999999999999</v>
      </c>
      <c r="Y315" s="410">
        <v>48.7</v>
      </c>
      <c r="Z315" s="410">
        <v>60.7</v>
      </c>
      <c r="AA315" s="409">
        <v>23.1</v>
      </c>
      <c r="AB315" s="405"/>
      <c r="AC315" s="405">
        <v>23.1</v>
      </c>
      <c r="AD315" s="405"/>
      <c r="AE315" s="405"/>
      <c r="AF315" s="405"/>
      <c r="AG315" s="409">
        <v>6.8</v>
      </c>
      <c r="AH315" s="405">
        <v>6.8</v>
      </c>
      <c r="AI315" s="405"/>
      <c r="AJ315" s="405"/>
      <c r="AK315" s="409">
        <v>568.29999999999995</v>
      </c>
      <c r="AL315" s="318"/>
      <c r="AN315" s="417">
        <f t="shared" si="109"/>
        <v>291</v>
      </c>
      <c r="AO315" s="417">
        <f t="shared" si="110"/>
        <v>261.09999999999997</v>
      </c>
      <c r="AP315" s="318">
        <f t="shared" si="111"/>
        <v>466.12185565652584</v>
      </c>
      <c r="AQ315" s="318">
        <f t="shared" si="112"/>
        <v>394.23949585824124</v>
      </c>
    </row>
    <row r="316" spans="1:45" s="417" customFormat="1" ht="19.95" customHeight="1">
      <c r="A316" s="733"/>
      <c r="B316" s="15" t="s">
        <v>268</v>
      </c>
      <c r="C316" s="77" t="s">
        <v>778</v>
      </c>
      <c r="D316" s="316">
        <v>138</v>
      </c>
      <c r="E316" s="389" t="s">
        <v>88</v>
      </c>
      <c r="F316" s="398">
        <v>1</v>
      </c>
      <c r="G316" s="465"/>
      <c r="H316" s="412"/>
      <c r="I316" s="390">
        <v>0.25</v>
      </c>
      <c r="J316" s="390">
        <v>0.25</v>
      </c>
      <c r="K316" s="404"/>
      <c r="L316" s="398">
        <v>1</v>
      </c>
      <c r="M316" s="412"/>
      <c r="N316" s="412"/>
      <c r="O316" s="412">
        <v>0.5</v>
      </c>
      <c r="P316" s="407">
        <v>1</v>
      </c>
      <c r="Q316" s="407"/>
      <c r="R316" s="407"/>
      <c r="S316" s="392"/>
      <c r="T316" s="407" t="s">
        <v>429</v>
      </c>
      <c r="U316" s="407"/>
      <c r="V316" s="407"/>
      <c r="W316" s="336">
        <f t="shared" si="108"/>
        <v>560.70000000000016</v>
      </c>
      <c r="X316" s="410">
        <v>347.3</v>
      </c>
      <c r="Y316" s="410">
        <v>22.1</v>
      </c>
      <c r="Z316" s="410">
        <v>111.9</v>
      </c>
      <c r="AA316" s="409">
        <v>15.3</v>
      </c>
      <c r="AB316" s="405"/>
      <c r="AC316" s="405">
        <v>15.3</v>
      </c>
      <c r="AD316" s="405"/>
      <c r="AE316" s="405"/>
      <c r="AF316" s="405">
        <v>57.4</v>
      </c>
      <c r="AG316" s="409">
        <v>6.7</v>
      </c>
      <c r="AH316" s="405">
        <v>6.7</v>
      </c>
      <c r="AI316" s="405"/>
      <c r="AJ316" s="405"/>
      <c r="AK316" s="409">
        <v>768</v>
      </c>
      <c r="AL316" s="318"/>
      <c r="AN316" s="417">
        <f t="shared" si="109"/>
        <v>560.70000000000016</v>
      </c>
      <c r="AO316" s="417">
        <f t="shared" si="110"/>
        <v>481.30000000000007</v>
      </c>
      <c r="AP316" s="318">
        <f t="shared" si="111"/>
        <v>898.12551363097623</v>
      </c>
      <c r="AQ316" s="318">
        <f t="shared" si="112"/>
        <v>726.72336023198602</v>
      </c>
    </row>
    <row r="317" spans="1:45" s="417" customFormat="1" ht="19.95" customHeight="1">
      <c r="A317" s="733"/>
      <c r="B317" s="15" t="s">
        <v>269</v>
      </c>
      <c r="C317" s="77" t="s">
        <v>779</v>
      </c>
      <c r="D317" s="316">
        <v>326</v>
      </c>
      <c r="E317" s="15" t="s">
        <v>15</v>
      </c>
      <c r="F317" s="398">
        <v>1</v>
      </c>
      <c r="G317" s="465"/>
      <c r="H317" s="412"/>
      <c r="I317" s="390">
        <v>0.25</v>
      </c>
      <c r="J317" s="390">
        <v>0.25</v>
      </c>
      <c r="K317" s="404"/>
      <c r="L317" s="398">
        <v>1</v>
      </c>
      <c r="M317" s="412"/>
      <c r="N317" s="412"/>
      <c r="O317" s="412">
        <v>0.5</v>
      </c>
      <c r="P317" s="407">
        <v>1</v>
      </c>
      <c r="Q317" s="407"/>
      <c r="R317" s="407"/>
      <c r="S317" s="392">
        <v>1</v>
      </c>
      <c r="T317" s="407" t="s">
        <v>429</v>
      </c>
      <c r="U317" s="407"/>
      <c r="V317" s="407"/>
      <c r="W317" s="336">
        <f t="shared" si="108"/>
        <v>364.6</v>
      </c>
      <c r="X317" s="410">
        <v>238.6</v>
      </c>
      <c r="Y317" s="410">
        <v>16.8</v>
      </c>
      <c r="Z317" s="410">
        <v>77.2</v>
      </c>
      <c r="AA317" s="409">
        <v>24.2</v>
      </c>
      <c r="AB317" s="405"/>
      <c r="AC317" s="405">
        <v>24.2</v>
      </c>
      <c r="AD317" s="405"/>
      <c r="AE317" s="405"/>
      <c r="AF317" s="405"/>
      <c r="AG317" s="409">
        <v>7.8</v>
      </c>
      <c r="AH317" s="405">
        <v>7.8</v>
      </c>
      <c r="AI317" s="405"/>
      <c r="AJ317" s="405"/>
      <c r="AK317" s="409">
        <v>521</v>
      </c>
      <c r="AL317" s="318"/>
      <c r="AN317" s="417">
        <f t="shared" si="109"/>
        <v>364.6</v>
      </c>
      <c r="AO317" s="417">
        <f t="shared" si="110"/>
        <v>332.6</v>
      </c>
      <c r="AP317" s="318">
        <f t="shared" si="111"/>
        <v>584.01384389130351</v>
      </c>
      <c r="AQ317" s="318">
        <f t="shared" si="112"/>
        <v>502.19860713309481</v>
      </c>
    </row>
    <row r="318" spans="1:45" s="417" customFormat="1" ht="19.95" customHeight="1">
      <c r="A318" s="733"/>
      <c r="B318" s="15" t="s">
        <v>270</v>
      </c>
      <c r="C318" s="77" t="s">
        <v>780</v>
      </c>
      <c r="D318" s="316">
        <v>160</v>
      </c>
      <c r="E318" s="15" t="s">
        <v>15</v>
      </c>
      <c r="F318" s="398">
        <v>1</v>
      </c>
      <c r="G318" s="465"/>
      <c r="H318" s="412"/>
      <c r="I318" s="390">
        <v>0.25</v>
      </c>
      <c r="J318" s="390">
        <v>0.25</v>
      </c>
      <c r="K318" s="404"/>
      <c r="L318" s="398">
        <v>1</v>
      </c>
      <c r="M318" s="412"/>
      <c r="N318" s="412"/>
      <c r="O318" s="412">
        <v>0.5</v>
      </c>
      <c r="P318" s="407">
        <v>1</v>
      </c>
      <c r="Q318" s="407"/>
      <c r="R318" s="407"/>
      <c r="S318" s="392"/>
      <c r="T318" s="407" t="s">
        <v>429</v>
      </c>
      <c r="U318" s="407"/>
      <c r="V318" s="407"/>
      <c r="W318" s="336">
        <f t="shared" si="108"/>
        <v>450.2</v>
      </c>
      <c r="X318" s="410">
        <v>305.8</v>
      </c>
      <c r="Y318" s="410">
        <v>20.7</v>
      </c>
      <c r="Z318" s="410">
        <v>98.9</v>
      </c>
      <c r="AA318" s="409">
        <v>16.100000000000001</v>
      </c>
      <c r="AB318" s="405"/>
      <c r="AC318" s="405">
        <v>16.100000000000001</v>
      </c>
      <c r="AD318" s="405"/>
      <c r="AE318" s="405"/>
      <c r="AF318" s="405"/>
      <c r="AG318" s="409">
        <v>8.6999999999999993</v>
      </c>
      <c r="AH318" s="405">
        <v>8.6999999999999993</v>
      </c>
      <c r="AI318" s="405"/>
      <c r="AJ318" s="405"/>
      <c r="AK318" s="409">
        <v>641</v>
      </c>
      <c r="AL318" s="318"/>
      <c r="AN318" s="417">
        <f t="shared" si="109"/>
        <v>450.2</v>
      </c>
      <c r="AO318" s="417">
        <f t="shared" si="110"/>
        <v>425.4</v>
      </c>
      <c r="AP318" s="318">
        <f t="shared" si="111"/>
        <v>721.1273519469687</v>
      </c>
      <c r="AQ318" s="318">
        <f t="shared" si="112"/>
        <v>642.31896414437313</v>
      </c>
    </row>
    <row r="319" spans="1:45" s="417" customFormat="1" ht="19.95" customHeight="1">
      <c r="A319" s="733"/>
      <c r="B319" s="15" t="s">
        <v>271</v>
      </c>
      <c r="C319" s="77" t="s">
        <v>781</v>
      </c>
      <c r="D319" s="316">
        <v>140</v>
      </c>
      <c r="E319" s="15" t="s">
        <v>15</v>
      </c>
      <c r="F319" s="398">
        <v>1</v>
      </c>
      <c r="G319" s="465"/>
      <c r="H319" s="412"/>
      <c r="I319" s="390">
        <v>0.25</v>
      </c>
      <c r="J319" s="390">
        <v>0.25</v>
      </c>
      <c r="K319" s="404"/>
      <c r="L319" s="398">
        <v>1</v>
      </c>
      <c r="M319" s="412"/>
      <c r="N319" s="412"/>
      <c r="O319" s="412">
        <v>0.5</v>
      </c>
      <c r="P319" s="407">
        <v>1</v>
      </c>
      <c r="Q319" s="407"/>
      <c r="R319" s="407"/>
      <c r="S319" s="392">
        <v>1</v>
      </c>
      <c r="T319" s="407" t="s">
        <v>429</v>
      </c>
      <c r="U319" s="407"/>
      <c r="V319" s="407"/>
      <c r="W319" s="336">
        <f t="shared" si="108"/>
        <v>544.1</v>
      </c>
      <c r="X319" s="410">
        <v>374.8</v>
      </c>
      <c r="Y319" s="410">
        <v>19.3</v>
      </c>
      <c r="Z319" s="410">
        <v>119.3</v>
      </c>
      <c r="AA319" s="409">
        <v>23.5</v>
      </c>
      <c r="AB319" s="405"/>
      <c r="AC319" s="405">
        <v>23.5</v>
      </c>
      <c r="AD319" s="405"/>
      <c r="AE319" s="405"/>
      <c r="AF319" s="405"/>
      <c r="AG319" s="409">
        <v>7.2</v>
      </c>
      <c r="AH319" s="405">
        <v>7.2</v>
      </c>
      <c r="AI319" s="405"/>
      <c r="AJ319" s="405"/>
      <c r="AK319" s="409">
        <v>713.5</v>
      </c>
      <c r="AL319" s="318"/>
      <c r="AN319" s="417">
        <f t="shared" si="109"/>
        <v>544.1</v>
      </c>
      <c r="AO319" s="417">
        <f t="shared" si="110"/>
        <v>513.4</v>
      </c>
      <c r="AP319" s="318">
        <f t="shared" si="111"/>
        <v>871.53574454541479</v>
      </c>
      <c r="AQ319" s="318">
        <f t="shared" si="112"/>
        <v>775.19171648265433</v>
      </c>
    </row>
    <row r="320" spans="1:45" s="417" customFormat="1" ht="19.95" customHeight="1">
      <c r="A320" s="733"/>
      <c r="B320" s="15" t="s">
        <v>272</v>
      </c>
      <c r="C320" s="77" t="s">
        <v>782</v>
      </c>
      <c r="D320" s="316">
        <v>270</v>
      </c>
      <c r="E320" s="15" t="s">
        <v>15</v>
      </c>
      <c r="F320" s="398">
        <v>1</v>
      </c>
      <c r="G320" s="465"/>
      <c r="H320" s="412"/>
      <c r="I320" s="390">
        <v>0.25</v>
      </c>
      <c r="J320" s="390">
        <v>0.25</v>
      </c>
      <c r="K320" s="404"/>
      <c r="L320" s="398">
        <v>1</v>
      </c>
      <c r="M320" s="412"/>
      <c r="N320" s="412"/>
      <c r="O320" s="412">
        <v>0.5</v>
      </c>
      <c r="P320" s="407">
        <v>1</v>
      </c>
      <c r="Q320" s="407"/>
      <c r="R320" s="407"/>
      <c r="S320" s="392"/>
      <c r="T320" s="407" t="s">
        <v>429</v>
      </c>
      <c r="U320" s="407"/>
      <c r="V320" s="407"/>
      <c r="W320" s="336">
        <f t="shared" si="108"/>
        <v>306.90000000000003</v>
      </c>
      <c r="X320" s="410">
        <v>166.8</v>
      </c>
      <c r="Y320" s="410">
        <v>48.7</v>
      </c>
      <c r="Z320" s="410">
        <v>65.3</v>
      </c>
      <c r="AA320" s="409">
        <v>17.8</v>
      </c>
      <c r="AB320" s="405"/>
      <c r="AC320" s="405">
        <v>17.8</v>
      </c>
      <c r="AD320" s="405"/>
      <c r="AE320" s="405"/>
      <c r="AF320" s="405"/>
      <c r="AG320" s="409">
        <v>8.3000000000000007</v>
      </c>
      <c r="AH320" s="405">
        <v>8.3000000000000007</v>
      </c>
      <c r="AI320" s="405"/>
      <c r="AJ320" s="405"/>
      <c r="AK320" s="409">
        <v>655</v>
      </c>
      <c r="AL320" s="318"/>
      <c r="AN320" s="417">
        <f t="shared" si="109"/>
        <v>306.90000000000003</v>
      </c>
      <c r="AO320" s="417">
        <f t="shared" si="110"/>
        <v>280.8</v>
      </c>
      <c r="AP320" s="318">
        <f t="shared" si="111"/>
        <v>491.59036941920198</v>
      </c>
      <c r="AQ320" s="318">
        <f t="shared" si="112"/>
        <v>423.98487337033379</v>
      </c>
    </row>
    <row r="321" spans="1:45" s="417" customFormat="1" ht="19.95" customHeight="1">
      <c r="A321" s="733"/>
      <c r="B321" s="15" t="s">
        <v>273</v>
      </c>
      <c r="C321" s="77" t="s">
        <v>783</v>
      </c>
      <c r="D321" s="316">
        <v>170</v>
      </c>
      <c r="E321" s="15" t="s">
        <v>15</v>
      </c>
      <c r="F321" s="398">
        <v>1</v>
      </c>
      <c r="G321" s="465"/>
      <c r="H321" s="412"/>
      <c r="I321" s="390">
        <v>0.25</v>
      </c>
      <c r="J321" s="390">
        <v>0.25</v>
      </c>
      <c r="K321" s="404"/>
      <c r="L321" s="398">
        <v>1</v>
      </c>
      <c r="M321" s="412"/>
      <c r="N321" s="412"/>
      <c r="O321" s="412">
        <v>0.5</v>
      </c>
      <c r="P321" s="407">
        <v>1</v>
      </c>
      <c r="Q321" s="407"/>
      <c r="R321" s="407"/>
      <c r="S321" s="392"/>
      <c r="T321" s="407" t="s">
        <v>429</v>
      </c>
      <c r="U321" s="407"/>
      <c r="V321" s="407"/>
      <c r="W321" s="336">
        <f t="shared" si="108"/>
        <v>532.4</v>
      </c>
      <c r="X321" s="410">
        <v>341.8</v>
      </c>
      <c r="Y321" s="410">
        <v>48.7</v>
      </c>
      <c r="Z321" s="410">
        <v>118.2</v>
      </c>
      <c r="AA321" s="409">
        <v>15.2</v>
      </c>
      <c r="AB321" s="405"/>
      <c r="AC321" s="405">
        <v>15.2</v>
      </c>
      <c r="AD321" s="405"/>
      <c r="AE321" s="405"/>
      <c r="AF321" s="405"/>
      <c r="AG321" s="409">
        <v>8.5</v>
      </c>
      <c r="AH321" s="405">
        <v>8.5</v>
      </c>
      <c r="AI321" s="405"/>
      <c r="AJ321" s="405"/>
      <c r="AK321" s="409">
        <v>711</v>
      </c>
      <c r="AL321" s="318"/>
      <c r="AN321" s="417">
        <f t="shared" si="109"/>
        <v>532.4</v>
      </c>
      <c r="AO321" s="417">
        <f t="shared" si="110"/>
        <v>508.7</v>
      </c>
      <c r="AP321" s="318">
        <f t="shared" si="111"/>
        <v>852.79476272004933</v>
      </c>
      <c r="AQ321" s="318">
        <f t="shared" si="112"/>
        <v>768.09510357367799</v>
      </c>
    </row>
    <row r="322" spans="1:45" s="417" customFormat="1" ht="19.95" customHeight="1">
      <c r="A322" s="733"/>
      <c r="B322" s="15" t="s">
        <v>274</v>
      </c>
      <c r="C322" s="77" t="s">
        <v>784</v>
      </c>
      <c r="D322" s="316">
        <v>286</v>
      </c>
      <c r="E322" s="15" t="s">
        <v>15</v>
      </c>
      <c r="F322" s="398">
        <v>1</v>
      </c>
      <c r="G322" s="465"/>
      <c r="H322" s="412"/>
      <c r="I322" s="390">
        <v>0.25</v>
      </c>
      <c r="J322" s="390">
        <v>0.25</v>
      </c>
      <c r="K322" s="404"/>
      <c r="L322" s="398">
        <v>1</v>
      </c>
      <c r="M322" s="412"/>
      <c r="N322" s="412"/>
      <c r="O322" s="412">
        <v>0.5</v>
      </c>
      <c r="P322" s="407">
        <v>1</v>
      </c>
      <c r="Q322" s="407"/>
      <c r="R322" s="407"/>
      <c r="S322" s="392"/>
      <c r="T322" s="407" t="s">
        <v>429</v>
      </c>
      <c r="U322" s="407"/>
      <c r="V322" s="407"/>
      <c r="W322" s="336">
        <f t="shared" si="108"/>
        <v>524.4</v>
      </c>
      <c r="X322" s="410">
        <v>360.7</v>
      </c>
      <c r="Y322" s="410">
        <v>21</v>
      </c>
      <c r="Z322" s="410">
        <v>115.6</v>
      </c>
      <c r="AA322" s="409">
        <v>19</v>
      </c>
      <c r="AB322" s="405"/>
      <c r="AC322" s="405">
        <v>19</v>
      </c>
      <c r="AD322" s="405"/>
      <c r="AE322" s="405"/>
      <c r="AF322" s="405"/>
      <c r="AG322" s="409">
        <v>8.1</v>
      </c>
      <c r="AH322" s="405">
        <v>8.1</v>
      </c>
      <c r="AI322" s="405"/>
      <c r="AJ322" s="405"/>
      <c r="AK322" s="409">
        <v>698.5</v>
      </c>
      <c r="AL322" s="318"/>
      <c r="AN322" s="417">
        <f t="shared" si="109"/>
        <v>524.4</v>
      </c>
      <c r="AO322" s="417">
        <f t="shared" si="110"/>
        <v>497.29999999999995</v>
      </c>
      <c r="AP322" s="318">
        <f t="shared" si="111"/>
        <v>839.98041617279091</v>
      </c>
      <c r="AQ322" s="318">
        <f t="shared" si="112"/>
        <v>750.88204247530973</v>
      </c>
    </row>
    <row r="323" spans="1:45" s="417" customFormat="1" ht="19.95" customHeight="1">
      <c r="A323" s="733"/>
      <c r="B323" s="15" t="s">
        <v>252</v>
      </c>
      <c r="C323" s="77" t="s">
        <v>785</v>
      </c>
      <c r="D323" s="316">
        <v>103</v>
      </c>
      <c r="E323" s="389" t="s">
        <v>95</v>
      </c>
      <c r="F323" s="398">
        <v>0.25</v>
      </c>
      <c r="G323" s="465">
        <v>1</v>
      </c>
      <c r="H323" s="412"/>
      <c r="I323" s="390">
        <v>0.25</v>
      </c>
      <c r="J323" s="390">
        <v>0.25</v>
      </c>
      <c r="K323" s="404"/>
      <c r="L323" s="398">
        <v>0.25</v>
      </c>
      <c r="M323" s="412">
        <v>1</v>
      </c>
      <c r="N323" s="412"/>
      <c r="O323" s="412">
        <v>0.5</v>
      </c>
      <c r="P323" s="407"/>
      <c r="Q323" s="407">
        <v>1</v>
      </c>
      <c r="R323" s="407"/>
      <c r="S323" s="392"/>
      <c r="T323" s="407" t="s">
        <v>430</v>
      </c>
      <c r="U323" s="407" t="s">
        <v>429</v>
      </c>
      <c r="V323" s="407"/>
      <c r="W323" s="336">
        <f t="shared" si="108"/>
        <v>173</v>
      </c>
      <c r="X323" s="410">
        <v>66.900000000000006</v>
      </c>
      <c r="Y323" s="410">
        <v>15.9</v>
      </c>
      <c r="Z323" s="410">
        <v>25.1</v>
      </c>
      <c r="AA323" s="409">
        <v>15.5</v>
      </c>
      <c r="AB323" s="405"/>
      <c r="AC323" s="405">
        <v>15.5</v>
      </c>
      <c r="AD323" s="405"/>
      <c r="AE323" s="405"/>
      <c r="AF323" s="405">
        <v>44</v>
      </c>
      <c r="AG323" s="409">
        <v>5.6</v>
      </c>
      <c r="AH323" s="405">
        <v>5.6</v>
      </c>
      <c r="AI323" s="405"/>
      <c r="AJ323" s="405"/>
      <c r="AK323" s="409">
        <v>487.6</v>
      </c>
      <c r="AL323" s="318"/>
      <c r="AN323" s="417">
        <f t="shared" si="109"/>
        <v>173</v>
      </c>
      <c r="AO323" s="417">
        <f t="shared" si="110"/>
        <v>107.9</v>
      </c>
      <c r="AP323" s="318">
        <f t="shared" si="111"/>
        <v>277.11024408446377</v>
      </c>
      <c r="AQ323" s="318">
        <f t="shared" si="112"/>
        <v>162.92011337841529</v>
      </c>
    </row>
    <row r="324" spans="1:45" s="417" customFormat="1" ht="19.95" customHeight="1">
      <c r="A324" s="733"/>
      <c r="B324" s="15" t="s">
        <v>275</v>
      </c>
      <c r="C324" s="77" t="s">
        <v>786</v>
      </c>
      <c r="D324" s="316">
        <v>345</v>
      </c>
      <c r="E324" s="15" t="s">
        <v>18</v>
      </c>
      <c r="F324" s="398">
        <v>0.5</v>
      </c>
      <c r="G324" s="465"/>
      <c r="H324" s="412"/>
      <c r="I324" s="390">
        <v>0.25</v>
      </c>
      <c r="J324" s="390">
        <v>0.25</v>
      </c>
      <c r="K324" s="404"/>
      <c r="L324" s="398">
        <v>0.5</v>
      </c>
      <c r="M324" s="412"/>
      <c r="N324" s="412"/>
      <c r="O324" s="412">
        <v>0.5</v>
      </c>
      <c r="P324" s="407"/>
      <c r="Q324" s="407"/>
      <c r="R324" s="407"/>
      <c r="S324" s="393"/>
      <c r="T324" s="407" t="s">
        <v>430</v>
      </c>
      <c r="U324" s="407"/>
      <c r="V324" s="407"/>
      <c r="W324" s="336">
        <f t="shared" si="108"/>
        <v>486.90000000000003</v>
      </c>
      <c r="X324" s="410">
        <v>324.2</v>
      </c>
      <c r="Y324" s="410">
        <v>22.4</v>
      </c>
      <c r="Z324" s="410">
        <v>104.9</v>
      </c>
      <c r="AA324" s="409">
        <v>18.3</v>
      </c>
      <c r="AB324" s="405"/>
      <c r="AC324" s="405">
        <v>18.3</v>
      </c>
      <c r="AD324" s="405"/>
      <c r="AE324" s="405"/>
      <c r="AF324" s="405"/>
      <c r="AG324" s="409">
        <v>17.100000000000001</v>
      </c>
      <c r="AH324" s="405">
        <v>17.100000000000001</v>
      </c>
      <c r="AI324" s="405"/>
      <c r="AJ324" s="405"/>
      <c r="AK324" s="409">
        <v>663.9</v>
      </c>
      <c r="AL324" s="318"/>
      <c r="AN324" s="417">
        <f t="shared" si="109"/>
        <v>486.90000000000003</v>
      </c>
      <c r="AO324" s="417">
        <f t="shared" si="110"/>
        <v>451.5</v>
      </c>
      <c r="AP324" s="318">
        <f t="shared" si="111"/>
        <v>779.91316673251697</v>
      </c>
      <c r="AQ324" s="318">
        <f t="shared" si="112"/>
        <v>681.72781455379527</v>
      </c>
    </row>
    <row r="325" spans="1:45" s="417" customFormat="1" ht="19.95" customHeight="1">
      <c r="A325" s="733"/>
      <c r="B325" s="15" t="s">
        <v>138</v>
      </c>
      <c r="C325" s="77" t="s">
        <v>787</v>
      </c>
      <c r="D325" s="316">
        <v>142</v>
      </c>
      <c r="E325" s="15" t="s">
        <v>15</v>
      </c>
      <c r="F325" s="454">
        <v>1</v>
      </c>
      <c r="G325" s="465"/>
      <c r="H325" s="412"/>
      <c r="I325" s="391">
        <v>0.25</v>
      </c>
      <c r="J325" s="391">
        <v>0.25</v>
      </c>
      <c r="K325" s="412"/>
      <c r="L325" s="454">
        <v>1</v>
      </c>
      <c r="M325" s="413"/>
      <c r="N325" s="413"/>
      <c r="O325" s="413">
        <v>0.5</v>
      </c>
      <c r="P325" s="406">
        <v>1</v>
      </c>
      <c r="Q325" s="406"/>
      <c r="R325" s="406"/>
      <c r="S325" s="393">
        <v>1</v>
      </c>
      <c r="T325" s="407" t="s">
        <v>429</v>
      </c>
      <c r="U325" s="406"/>
      <c r="V325" s="406"/>
      <c r="W325" s="336">
        <f t="shared" si="108"/>
        <v>379.2</v>
      </c>
      <c r="X325" s="409">
        <v>240.6</v>
      </c>
      <c r="Y325" s="409">
        <v>23.8</v>
      </c>
      <c r="Z325" s="409">
        <v>80.2</v>
      </c>
      <c r="AA325" s="409">
        <v>17.8</v>
      </c>
      <c r="AB325" s="409"/>
      <c r="AC325" s="409">
        <v>17.8</v>
      </c>
      <c r="AD325" s="409"/>
      <c r="AE325" s="409"/>
      <c r="AF325" s="409"/>
      <c r="AG325" s="409">
        <v>16.8</v>
      </c>
      <c r="AH325" s="409">
        <v>16.8</v>
      </c>
      <c r="AI325" s="409"/>
      <c r="AJ325" s="409"/>
      <c r="AK325" s="409">
        <v>525.5</v>
      </c>
      <c r="AL325" s="318"/>
      <c r="AN325" s="417">
        <f t="shared" si="109"/>
        <v>379.2</v>
      </c>
      <c r="AO325" s="417">
        <f t="shared" si="110"/>
        <v>344.59999999999997</v>
      </c>
      <c r="AP325" s="318">
        <f t="shared" si="111"/>
        <v>607.40002634005009</v>
      </c>
      <c r="AQ325" s="318">
        <f t="shared" si="112"/>
        <v>520.31761881558771</v>
      </c>
    </row>
    <row r="326" spans="1:45" s="417" customFormat="1" ht="19.95" customHeight="1">
      <c r="A326" s="733"/>
      <c r="B326" s="15" t="s">
        <v>276</v>
      </c>
      <c r="C326" s="77" t="s">
        <v>788</v>
      </c>
      <c r="D326" s="316">
        <v>286</v>
      </c>
      <c r="E326" s="15" t="s">
        <v>15</v>
      </c>
      <c r="F326" s="454">
        <v>1</v>
      </c>
      <c r="G326" s="465"/>
      <c r="H326" s="413"/>
      <c r="I326" s="391">
        <v>0.25</v>
      </c>
      <c r="J326" s="391">
        <v>0.25</v>
      </c>
      <c r="K326" s="413"/>
      <c r="L326" s="454">
        <v>1</v>
      </c>
      <c r="M326" s="413"/>
      <c r="N326" s="413"/>
      <c r="O326" s="413">
        <v>0.5</v>
      </c>
      <c r="P326" s="406">
        <v>1</v>
      </c>
      <c r="Q326" s="406"/>
      <c r="R326" s="406"/>
      <c r="S326" s="393"/>
      <c r="T326" s="407" t="s">
        <v>429</v>
      </c>
      <c r="U326" s="406"/>
      <c r="V326" s="406"/>
      <c r="W326" s="336">
        <f t="shared" si="108"/>
        <v>479</v>
      </c>
      <c r="X326" s="411">
        <v>321.60000000000002</v>
      </c>
      <c r="Y326" s="411">
        <v>19.899999999999999</v>
      </c>
      <c r="Z326" s="411">
        <v>103.5</v>
      </c>
      <c r="AA326" s="409">
        <v>15.7</v>
      </c>
      <c r="AB326" s="411"/>
      <c r="AC326" s="411">
        <v>15.7</v>
      </c>
      <c r="AD326" s="411"/>
      <c r="AE326" s="411"/>
      <c r="AF326" s="411"/>
      <c r="AG326" s="409">
        <v>18.3</v>
      </c>
      <c r="AH326" s="411">
        <v>18.3</v>
      </c>
      <c r="AI326" s="411"/>
      <c r="AJ326" s="411"/>
      <c r="AK326" s="411">
        <v>718</v>
      </c>
      <c r="AL326" s="318"/>
      <c r="AN326" s="417">
        <f t="shared" si="109"/>
        <v>479</v>
      </c>
      <c r="AO326" s="417">
        <f t="shared" si="110"/>
        <v>445</v>
      </c>
      <c r="AP326" s="318">
        <f t="shared" si="111"/>
        <v>767.25899951709926</v>
      </c>
      <c r="AQ326" s="318">
        <f t="shared" si="112"/>
        <v>671.9133498924449</v>
      </c>
    </row>
    <row r="327" spans="1:45" s="417" customFormat="1" ht="19.95" customHeight="1">
      <c r="A327" s="733"/>
      <c r="B327" s="15" t="s">
        <v>277</v>
      </c>
      <c r="C327" s="77" t="s">
        <v>789</v>
      </c>
      <c r="D327" s="316">
        <v>309</v>
      </c>
      <c r="E327" s="15" t="s">
        <v>15</v>
      </c>
      <c r="F327" s="398">
        <v>0.5</v>
      </c>
      <c r="G327" s="465"/>
      <c r="H327" s="413"/>
      <c r="I327" s="390">
        <v>0.25</v>
      </c>
      <c r="J327" s="390">
        <v>0.25</v>
      </c>
      <c r="K327" s="413"/>
      <c r="L327" s="398">
        <v>0.5</v>
      </c>
      <c r="M327" s="413"/>
      <c r="N327" s="413"/>
      <c r="O327" s="413">
        <v>0.5</v>
      </c>
      <c r="P327" s="406"/>
      <c r="Q327" s="406"/>
      <c r="R327" s="406"/>
      <c r="S327" s="392"/>
      <c r="T327" s="407" t="s">
        <v>430</v>
      </c>
      <c r="U327" s="406"/>
      <c r="V327" s="406"/>
      <c r="W327" s="336">
        <f t="shared" si="108"/>
        <v>126.1</v>
      </c>
      <c r="X327" s="411">
        <v>52.6</v>
      </c>
      <c r="Y327" s="411">
        <v>28.4</v>
      </c>
      <c r="Z327" s="411">
        <v>24.5</v>
      </c>
      <c r="AA327" s="409">
        <v>14.5</v>
      </c>
      <c r="AB327" s="411"/>
      <c r="AC327" s="411">
        <v>14.5</v>
      </c>
      <c r="AD327" s="411"/>
      <c r="AE327" s="411"/>
      <c r="AF327" s="411"/>
      <c r="AG327" s="409">
        <v>6.1</v>
      </c>
      <c r="AH327" s="411">
        <v>6.1</v>
      </c>
      <c r="AI327" s="411"/>
      <c r="AJ327" s="411"/>
      <c r="AK327" s="411">
        <v>206</v>
      </c>
      <c r="AL327" s="318"/>
      <c r="AN327" s="417">
        <f t="shared" si="109"/>
        <v>126.1</v>
      </c>
      <c r="AO327" s="417">
        <f t="shared" si="110"/>
        <v>105.5</v>
      </c>
      <c r="AP327" s="318">
        <f t="shared" si="111"/>
        <v>201.98613745116117</v>
      </c>
      <c r="AQ327" s="318">
        <f t="shared" si="112"/>
        <v>159.29631104191671</v>
      </c>
    </row>
    <row r="328" spans="1:45" s="417" customFormat="1" ht="19.95" customHeight="1">
      <c r="A328" s="733"/>
      <c r="B328" s="15" t="s">
        <v>278</v>
      </c>
      <c r="C328" s="77" t="s">
        <v>790</v>
      </c>
      <c r="D328" s="316">
        <v>98</v>
      </c>
      <c r="E328" s="15" t="s">
        <v>15</v>
      </c>
      <c r="F328" s="398">
        <v>1</v>
      </c>
      <c r="G328" s="465"/>
      <c r="H328" s="413"/>
      <c r="I328" s="390">
        <v>0.25</v>
      </c>
      <c r="J328" s="390">
        <v>0.25</v>
      </c>
      <c r="K328" s="413"/>
      <c r="L328" s="398">
        <v>1</v>
      </c>
      <c r="M328" s="413"/>
      <c r="N328" s="413"/>
      <c r="O328" s="413">
        <v>0.5</v>
      </c>
      <c r="P328" s="406">
        <v>1</v>
      </c>
      <c r="Q328" s="406"/>
      <c r="R328" s="406"/>
      <c r="S328" s="392"/>
      <c r="T328" s="407" t="s">
        <v>429</v>
      </c>
      <c r="U328" s="406"/>
      <c r="V328" s="406"/>
      <c r="W328" s="336">
        <f t="shared" si="108"/>
        <v>193.2</v>
      </c>
      <c r="X328" s="411">
        <v>113.8</v>
      </c>
      <c r="Y328" s="411">
        <v>16.7</v>
      </c>
      <c r="Z328" s="411">
        <v>39.5</v>
      </c>
      <c r="AA328" s="409">
        <v>12.5</v>
      </c>
      <c r="AB328" s="411"/>
      <c r="AC328" s="411">
        <v>12.5</v>
      </c>
      <c r="AD328" s="411"/>
      <c r="AE328" s="411"/>
      <c r="AF328" s="411"/>
      <c r="AG328" s="409">
        <v>10.7</v>
      </c>
      <c r="AH328" s="411">
        <v>10.7</v>
      </c>
      <c r="AI328" s="411"/>
      <c r="AJ328" s="411"/>
      <c r="AK328" s="411">
        <v>520.4</v>
      </c>
      <c r="AL328" s="318"/>
      <c r="AN328" s="417">
        <f t="shared" si="109"/>
        <v>193.2</v>
      </c>
      <c r="AO328" s="417">
        <f t="shared" si="110"/>
        <v>170</v>
      </c>
      <c r="AP328" s="318">
        <f t="shared" si="111"/>
        <v>309.46646911629136</v>
      </c>
      <c r="AQ328" s="318">
        <f t="shared" si="112"/>
        <v>256.68599883531601</v>
      </c>
    </row>
    <row r="329" spans="1:45" s="417" customFormat="1" ht="19.95" customHeight="1">
      <c r="A329" s="733"/>
      <c r="B329" s="15" t="s">
        <v>279</v>
      </c>
      <c r="C329" s="77" t="s">
        <v>791</v>
      </c>
      <c r="D329" s="316">
        <v>245</v>
      </c>
      <c r="E329" s="15" t="s">
        <v>15</v>
      </c>
      <c r="F329" s="398">
        <v>1</v>
      </c>
      <c r="G329" s="465"/>
      <c r="H329" s="413"/>
      <c r="I329" s="390">
        <v>0.25</v>
      </c>
      <c r="J329" s="390">
        <v>0.25</v>
      </c>
      <c r="K329" s="413"/>
      <c r="L329" s="398">
        <v>1</v>
      </c>
      <c r="M329" s="413"/>
      <c r="N329" s="413"/>
      <c r="O329" s="413">
        <v>0.5</v>
      </c>
      <c r="P329" s="406">
        <v>1</v>
      </c>
      <c r="Q329" s="406"/>
      <c r="R329" s="406"/>
      <c r="S329" s="393">
        <v>1</v>
      </c>
      <c r="T329" s="407" t="s">
        <v>429</v>
      </c>
      <c r="U329" s="406"/>
      <c r="V329" s="406"/>
      <c r="W329" s="336">
        <f t="shared" si="108"/>
        <v>656.3</v>
      </c>
      <c r="X329" s="411">
        <v>433.9</v>
      </c>
      <c r="Y329" s="411">
        <v>48.7</v>
      </c>
      <c r="Z329" s="411">
        <v>146.1</v>
      </c>
      <c r="AA329" s="409">
        <v>19</v>
      </c>
      <c r="AB329" s="411"/>
      <c r="AC329" s="411">
        <v>19</v>
      </c>
      <c r="AD329" s="411"/>
      <c r="AE329" s="411"/>
      <c r="AF329" s="411"/>
      <c r="AG329" s="409">
        <v>8.6</v>
      </c>
      <c r="AH329" s="411">
        <v>8.6</v>
      </c>
      <c r="AI329" s="411"/>
      <c r="AJ329" s="411"/>
      <c r="AK329" s="411">
        <v>900</v>
      </c>
      <c r="AL329" s="318"/>
      <c r="AN329" s="417">
        <f t="shared" si="109"/>
        <v>656.3</v>
      </c>
      <c r="AO329" s="417">
        <f t="shared" si="110"/>
        <v>628.69999999999993</v>
      </c>
      <c r="AP329" s="318">
        <f t="shared" si="111"/>
        <v>1051.2569548707143</v>
      </c>
      <c r="AQ329" s="318">
        <f t="shared" si="112"/>
        <v>949.28522039860684</v>
      </c>
    </row>
    <row r="330" spans="1:45" s="417" customFormat="1" ht="19.95" customHeight="1">
      <c r="A330" s="733"/>
      <c r="B330" s="15" t="s">
        <v>280</v>
      </c>
      <c r="C330" s="77" t="s">
        <v>792</v>
      </c>
      <c r="D330" s="316">
        <v>117</v>
      </c>
      <c r="E330" s="15" t="s">
        <v>15</v>
      </c>
      <c r="F330" s="466">
        <v>1</v>
      </c>
      <c r="G330" s="467"/>
      <c r="H330" s="413"/>
      <c r="I330" s="391">
        <v>0.25</v>
      </c>
      <c r="J330" s="391">
        <v>0.25</v>
      </c>
      <c r="K330" s="413"/>
      <c r="L330" s="466">
        <v>1</v>
      </c>
      <c r="M330" s="413"/>
      <c r="N330" s="413"/>
      <c r="O330" s="413">
        <v>0.5</v>
      </c>
      <c r="P330" s="406">
        <v>1</v>
      </c>
      <c r="Q330" s="406"/>
      <c r="R330" s="406"/>
      <c r="S330" s="392">
        <v>1</v>
      </c>
      <c r="T330" s="407" t="s">
        <v>429</v>
      </c>
      <c r="U330" s="406"/>
      <c r="V330" s="406"/>
      <c r="W330" s="336">
        <f t="shared" si="108"/>
        <v>425.59999999999997</v>
      </c>
      <c r="X330" s="411">
        <v>260.8</v>
      </c>
      <c r="Y330" s="411">
        <v>48.7</v>
      </c>
      <c r="Z330" s="411">
        <v>93.7</v>
      </c>
      <c r="AA330" s="409">
        <v>13</v>
      </c>
      <c r="AB330" s="411"/>
      <c r="AC330" s="411">
        <v>13</v>
      </c>
      <c r="AD330" s="411"/>
      <c r="AE330" s="411"/>
      <c r="AF330" s="411"/>
      <c r="AG330" s="409">
        <v>9.4</v>
      </c>
      <c r="AH330" s="411">
        <v>9.4</v>
      </c>
      <c r="AI330" s="411"/>
      <c r="AJ330" s="411"/>
      <c r="AK330" s="411">
        <v>741.9</v>
      </c>
      <c r="AL330" s="318"/>
      <c r="AN330" s="417">
        <f t="shared" si="109"/>
        <v>425.59999999999997</v>
      </c>
      <c r="AO330" s="417">
        <f t="shared" si="110"/>
        <v>403.2</v>
      </c>
      <c r="AP330" s="318">
        <f t="shared" si="111"/>
        <v>681.72323631414906</v>
      </c>
      <c r="AQ330" s="318">
        <f t="shared" si="112"/>
        <v>608.79879253176125</v>
      </c>
    </row>
    <row r="331" spans="1:45" s="417" customFormat="1" ht="19.95" customHeight="1">
      <c r="A331" s="733"/>
      <c r="B331" s="15" t="s">
        <v>281</v>
      </c>
      <c r="C331" s="71" t="s">
        <v>793</v>
      </c>
      <c r="D331" s="316">
        <v>143</v>
      </c>
      <c r="E331" s="15" t="s">
        <v>18</v>
      </c>
      <c r="F331" s="466">
        <v>1</v>
      </c>
      <c r="G331" s="413"/>
      <c r="H331" s="413"/>
      <c r="I331" s="390">
        <v>0.25</v>
      </c>
      <c r="J331" s="390">
        <v>0.25</v>
      </c>
      <c r="K331" s="413"/>
      <c r="L331" s="466">
        <v>1</v>
      </c>
      <c r="M331" s="413"/>
      <c r="N331" s="413"/>
      <c r="O331" s="413">
        <v>0.5</v>
      </c>
      <c r="P331" s="406">
        <v>1</v>
      </c>
      <c r="Q331" s="406"/>
      <c r="R331" s="406"/>
      <c r="S331" s="406"/>
      <c r="T331" s="407" t="s">
        <v>429</v>
      </c>
      <c r="U331" s="406"/>
      <c r="V331" s="406"/>
      <c r="W331" s="336">
        <f t="shared" si="108"/>
        <v>509.00000000000006</v>
      </c>
      <c r="X331" s="411">
        <v>351.6</v>
      </c>
      <c r="Y331" s="411">
        <v>19.3</v>
      </c>
      <c r="Z331" s="411">
        <v>112.3</v>
      </c>
      <c r="AA331" s="409">
        <v>17</v>
      </c>
      <c r="AB331" s="411"/>
      <c r="AC331" s="411">
        <v>17</v>
      </c>
      <c r="AD331" s="411"/>
      <c r="AE331" s="411"/>
      <c r="AF331" s="411"/>
      <c r="AG331" s="409">
        <v>8.8000000000000007</v>
      </c>
      <c r="AH331" s="411">
        <v>8.8000000000000007</v>
      </c>
      <c r="AI331" s="411"/>
      <c r="AJ331" s="411"/>
      <c r="AK331" s="411">
        <v>716</v>
      </c>
      <c r="AL331" s="318"/>
      <c r="AN331" s="417">
        <f t="shared" si="109"/>
        <v>509.00000000000006</v>
      </c>
      <c r="AO331" s="417">
        <f t="shared" si="110"/>
        <v>483.20000000000005</v>
      </c>
      <c r="AP331" s="318">
        <f t="shared" si="111"/>
        <v>815.31279906931843</v>
      </c>
      <c r="AQ331" s="318">
        <f t="shared" si="112"/>
        <v>729.59220374838071</v>
      </c>
    </row>
    <row r="332" spans="1:45" s="420" customFormat="1" ht="19.95" customHeight="1">
      <c r="A332" s="5">
        <v>22</v>
      </c>
      <c r="B332" s="12" t="s">
        <v>10</v>
      </c>
      <c r="C332" s="12"/>
      <c r="D332" s="5"/>
      <c r="E332" s="12"/>
      <c r="F332" s="418">
        <f>SUM(F310:F331)</f>
        <v>19.5</v>
      </c>
      <c r="G332" s="418">
        <f t="shared" ref="G332:AK332" si="113">SUM(G310:G331)</f>
        <v>2</v>
      </c>
      <c r="H332" s="418">
        <f t="shared" si="113"/>
        <v>0</v>
      </c>
      <c r="I332" s="418">
        <f t="shared" si="113"/>
        <v>5.5</v>
      </c>
      <c r="J332" s="418">
        <f t="shared" si="113"/>
        <v>5.5</v>
      </c>
      <c r="K332" s="418">
        <f t="shared" si="113"/>
        <v>0</v>
      </c>
      <c r="L332" s="418">
        <f t="shared" si="113"/>
        <v>19.5</v>
      </c>
      <c r="M332" s="418">
        <f t="shared" si="113"/>
        <v>2</v>
      </c>
      <c r="N332" s="418">
        <f t="shared" si="113"/>
        <v>0</v>
      </c>
      <c r="O332" s="418">
        <f t="shared" si="113"/>
        <v>11</v>
      </c>
      <c r="P332" s="419">
        <f t="shared" si="113"/>
        <v>18</v>
      </c>
      <c r="Q332" s="419">
        <f t="shared" si="113"/>
        <v>2</v>
      </c>
      <c r="R332" s="419">
        <f t="shared" si="113"/>
        <v>0</v>
      </c>
      <c r="S332" s="419">
        <f t="shared" si="113"/>
        <v>7</v>
      </c>
      <c r="T332" s="419">
        <f t="shared" si="113"/>
        <v>0</v>
      </c>
      <c r="U332" s="419">
        <f t="shared" si="113"/>
        <v>0</v>
      </c>
      <c r="V332" s="419">
        <f t="shared" si="113"/>
        <v>0</v>
      </c>
      <c r="W332" s="418">
        <f t="shared" si="113"/>
        <v>9111.5999999999985</v>
      </c>
      <c r="X332" s="418">
        <f t="shared" si="113"/>
        <v>5812.1000000000022</v>
      </c>
      <c r="Y332" s="418">
        <f t="shared" si="113"/>
        <v>646.5</v>
      </c>
      <c r="Z332" s="418">
        <f t="shared" si="113"/>
        <v>1955.6999999999998</v>
      </c>
      <c r="AA332" s="418">
        <f t="shared" si="113"/>
        <v>395.9</v>
      </c>
      <c r="AB332" s="418">
        <f t="shared" si="113"/>
        <v>0</v>
      </c>
      <c r="AC332" s="418">
        <f t="shared" si="113"/>
        <v>395.9</v>
      </c>
      <c r="AD332" s="418">
        <f t="shared" si="113"/>
        <v>0</v>
      </c>
      <c r="AE332" s="418">
        <f t="shared" si="113"/>
        <v>0</v>
      </c>
      <c r="AF332" s="418">
        <f t="shared" si="113"/>
        <v>101.4</v>
      </c>
      <c r="AG332" s="418">
        <f t="shared" si="113"/>
        <v>200</v>
      </c>
      <c r="AH332" s="418">
        <f t="shared" si="113"/>
        <v>200</v>
      </c>
      <c r="AI332" s="418">
        <f t="shared" si="113"/>
        <v>0</v>
      </c>
      <c r="AJ332" s="418">
        <f t="shared" si="113"/>
        <v>0</v>
      </c>
      <c r="AK332" s="418">
        <f t="shared" si="113"/>
        <v>14062</v>
      </c>
      <c r="AL332" s="418"/>
      <c r="AN332" s="418">
        <f>SUM(AN310:AN331)</f>
        <v>9111.5999999999985</v>
      </c>
      <c r="AO332" s="418">
        <f>SUM(AO310:AO331)</f>
        <v>8414.3000000000011</v>
      </c>
      <c r="AP332" s="418">
        <f>'[1]Покровская ЦРБ'!$K$90</f>
        <v>14594.9</v>
      </c>
      <c r="AQ332" s="418">
        <f>'[1]Покровская ЦРБ'!$K$11</f>
        <v>12704.9</v>
      </c>
      <c r="AR332" s="420">
        <f>AP332-AP310-AP311-AP312-AP313-AP314-AP315-AP316-AP317-AP318-AP319-AP320-AP321-AP322-AP323-AP324-AP325-AP326-AP327-AP328-AP329-AP330-AP331</f>
        <v>-1.7053025658242404E-12</v>
      </c>
      <c r="AS332" s="420">
        <f>AQ332-AQ310-AQ311-AQ312-AQ313-AQ314-AQ315-AQ316-AQ317-AQ318-AQ319-AQ320-AQ321-AQ322-AQ323-AQ324-AQ325-AQ326-AQ327-AQ328-AQ329-AQ330-AQ331</f>
        <v>0</v>
      </c>
    </row>
    <row r="333" spans="1:45" s="417" customFormat="1" ht="19.95" customHeight="1">
      <c r="A333" s="733" t="s">
        <v>282</v>
      </c>
      <c r="B333" s="313" t="s">
        <v>284</v>
      </c>
      <c r="C333" s="70" t="s">
        <v>646</v>
      </c>
      <c r="D333" s="286">
        <v>538</v>
      </c>
      <c r="E333" s="312" t="s">
        <v>15</v>
      </c>
      <c r="F333" s="412">
        <v>1</v>
      </c>
      <c r="G333" s="412">
        <v>1</v>
      </c>
      <c r="H333" s="412"/>
      <c r="I333" s="404">
        <v>0.5</v>
      </c>
      <c r="J333" s="404">
        <v>1</v>
      </c>
      <c r="K333" s="404"/>
      <c r="L333" s="412">
        <v>1</v>
      </c>
      <c r="M333" s="412">
        <v>1</v>
      </c>
      <c r="N333" s="412"/>
      <c r="O333" s="412">
        <v>1.5</v>
      </c>
      <c r="P333" s="407">
        <v>1</v>
      </c>
      <c r="Q333" s="407">
        <v>1</v>
      </c>
      <c r="R333" s="407"/>
      <c r="S333" s="407">
        <v>2</v>
      </c>
      <c r="T333" s="407" t="s">
        <v>429</v>
      </c>
      <c r="U333" s="407" t="s">
        <v>429</v>
      </c>
      <c r="V333" s="407"/>
      <c r="W333" s="336">
        <f t="shared" ref="W333:W346" si="114">X333+Y333+Z333+AA333+AF333+AG333</f>
        <v>983.39999999999986</v>
      </c>
      <c r="X333" s="410">
        <v>536.79999999999995</v>
      </c>
      <c r="Y333" s="410">
        <v>150</v>
      </c>
      <c r="Z333" s="410">
        <v>207.4</v>
      </c>
      <c r="AA333" s="409">
        <f t="shared" ref="AA333:AA346" si="115">AB333+AC333+AD333+AE333</f>
        <v>52.300000000000004</v>
      </c>
      <c r="AB333" s="405">
        <v>8.6999999999999993</v>
      </c>
      <c r="AC333" s="405">
        <v>40.700000000000003</v>
      </c>
      <c r="AD333" s="405"/>
      <c r="AE333" s="405">
        <v>2.9</v>
      </c>
      <c r="AF333" s="405"/>
      <c r="AG333" s="409">
        <f t="shared" ref="AG333:AG346" si="116">AH333+AI333+AJ333</f>
        <v>36.9</v>
      </c>
      <c r="AH333" s="405">
        <v>36.9</v>
      </c>
      <c r="AI333" s="405"/>
      <c r="AJ333" s="405"/>
      <c r="AK333" s="409">
        <v>1383.3</v>
      </c>
      <c r="AL333" s="318"/>
      <c r="AN333" s="417">
        <f t="shared" ref="AN333:AN346" si="117">W333</f>
        <v>983.39999999999986</v>
      </c>
      <c r="AO333" s="417">
        <f t="shared" ref="AO333:AO346" si="118">X333+Y333+Z333</f>
        <v>894.19999999999993</v>
      </c>
      <c r="AP333" s="318">
        <f t="shared" ref="AP333:AP346" si="119">$AP$347*(AN333/$AN$347)</f>
        <v>980.80193520689534</v>
      </c>
      <c r="AQ333" s="318">
        <f t="shared" ref="AQ333:AQ346" si="120">$AQ$347*(AO333/$AO$347)</f>
        <v>955.68134407410139</v>
      </c>
    </row>
    <row r="334" spans="1:45" s="417" customFormat="1" ht="19.95" customHeight="1">
      <c r="A334" s="733"/>
      <c r="B334" s="313" t="s">
        <v>285</v>
      </c>
      <c r="C334" s="70" t="s">
        <v>647</v>
      </c>
      <c r="D334" s="286">
        <v>175</v>
      </c>
      <c r="E334" s="312" t="s">
        <v>15</v>
      </c>
      <c r="F334" s="412">
        <v>1</v>
      </c>
      <c r="G334" s="412"/>
      <c r="H334" s="412"/>
      <c r="I334" s="404">
        <v>0.25</v>
      </c>
      <c r="J334" s="404">
        <v>0.5</v>
      </c>
      <c r="K334" s="404"/>
      <c r="L334" s="412">
        <v>1</v>
      </c>
      <c r="M334" s="412"/>
      <c r="N334" s="412"/>
      <c r="O334" s="412">
        <v>0.75</v>
      </c>
      <c r="P334" s="407">
        <v>1</v>
      </c>
      <c r="Q334" s="407"/>
      <c r="R334" s="407"/>
      <c r="S334" s="407">
        <v>1</v>
      </c>
      <c r="T334" s="407" t="s">
        <v>429</v>
      </c>
      <c r="U334" s="407"/>
      <c r="V334" s="407"/>
      <c r="W334" s="336">
        <f t="shared" si="114"/>
        <v>599.4</v>
      </c>
      <c r="X334" s="410">
        <v>358.5</v>
      </c>
      <c r="Y334" s="410">
        <v>55.6</v>
      </c>
      <c r="Z334" s="410">
        <v>125.1</v>
      </c>
      <c r="AA334" s="409">
        <f t="shared" si="115"/>
        <v>44.3</v>
      </c>
      <c r="AB334" s="405">
        <v>8.6999999999999993</v>
      </c>
      <c r="AC334" s="405">
        <v>35.6</v>
      </c>
      <c r="AD334" s="405"/>
      <c r="AE334" s="405"/>
      <c r="AF334" s="405"/>
      <c r="AG334" s="409">
        <f t="shared" si="116"/>
        <v>15.9</v>
      </c>
      <c r="AH334" s="405">
        <v>15.9</v>
      </c>
      <c r="AI334" s="405"/>
      <c r="AJ334" s="405"/>
      <c r="AK334" s="409">
        <v>823.7</v>
      </c>
      <c r="AL334" s="318"/>
      <c r="AN334" s="417">
        <f t="shared" si="117"/>
        <v>599.4</v>
      </c>
      <c r="AO334" s="417">
        <f t="shared" si="118"/>
        <v>539.20000000000005</v>
      </c>
      <c r="AP334" s="318">
        <f t="shared" si="119"/>
        <v>597.81643274660678</v>
      </c>
      <c r="AQ334" s="318">
        <f t="shared" si="120"/>
        <v>576.27307171187158</v>
      </c>
    </row>
    <row r="335" spans="1:45" s="417" customFormat="1" ht="19.95" customHeight="1">
      <c r="A335" s="733"/>
      <c r="B335" s="313" t="s">
        <v>286</v>
      </c>
      <c r="C335" s="70" t="s">
        <v>648</v>
      </c>
      <c r="D335" s="351">
        <v>405</v>
      </c>
      <c r="E335" s="394" t="s">
        <v>18</v>
      </c>
      <c r="F335" s="412">
        <v>1</v>
      </c>
      <c r="G335" s="412"/>
      <c r="H335" s="412"/>
      <c r="I335" s="404">
        <v>0.25</v>
      </c>
      <c r="J335" s="404">
        <v>0.5</v>
      </c>
      <c r="K335" s="404"/>
      <c r="L335" s="412">
        <v>1</v>
      </c>
      <c r="M335" s="412"/>
      <c r="N335" s="412"/>
      <c r="O335" s="412">
        <v>0.75</v>
      </c>
      <c r="P335" s="407">
        <v>1</v>
      </c>
      <c r="Q335" s="407"/>
      <c r="R335" s="407"/>
      <c r="S335" s="407">
        <v>1</v>
      </c>
      <c r="T335" s="407" t="s">
        <v>429</v>
      </c>
      <c r="U335" s="407"/>
      <c r="V335" s="407"/>
      <c r="W335" s="336">
        <f t="shared" si="114"/>
        <v>567.69999999999993</v>
      </c>
      <c r="X335" s="410">
        <v>317.89999999999998</v>
      </c>
      <c r="Y335" s="410">
        <v>49.1</v>
      </c>
      <c r="Z335" s="410">
        <v>110.8</v>
      </c>
      <c r="AA335" s="409">
        <f t="shared" si="115"/>
        <v>53</v>
      </c>
      <c r="AB335" s="405">
        <v>7.5</v>
      </c>
      <c r="AC335" s="405">
        <v>43.3</v>
      </c>
      <c r="AD335" s="405"/>
      <c r="AE335" s="405">
        <v>2.2000000000000002</v>
      </c>
      <c r="AF335" s="405"/>
      <c r="AG335" s="409">
        <f t="shared" si="116"/>
        <v>36.9</v>
      </c>
      <c r="AH335" s="405">
        <v>36.9</v>
      </c>
      <c r="AI335" s="405"/>
      <c r="AJ335" s="405"/>
      <c r="AK335" s="409">
        <v>817.9</v>
      </c>
      <c r="AL335" s="318"/>
      <c r="AN335" s="417">
        <f t="shared" si="117"/>
        <v>567.69999999999993</v>
      </c>
      <c r="AO335" s="417">
        <f t="shared" si="118"/>
        <v>477.8</v>
      </c>
      <c r="AP335" s="318">
        <f t="shared" si="119"/>
        <v>566.20018163204645</v>
      </c>
      <c r="AQ335" s="318">
        <f t="shared" si="120"/>
        <v>510.65147192865766</v>
      </c>
    </row>
    <row r="336" spans="1:45" s="417" customFormat="1" ht="19.95" customHeight="1">
      <c r="A336" s="733"/>
      <c r="B336" s="313" t="s">
        <v>360</v>
      </c>
      <c r="C336" s="71" t="s">
        <v>649</v>
      </c>
      <c r="D336" s="351">
        <v>171</v>
      </c>
      <c r="E336" s="312" t="s">
        <v>15</v>
      </c>
      <c r="F336" s="412">
        <v>1</v>
      </c>
      <c r="G336" s="412"/>
      <c r="H336" s="412"/>
      <c r="I336" s="404">
        <v>0.25</v>
      </c>
      <c r="J336" s="404"/>
      <c r="K336" s="404"/>
      <c r="L336" s="412">
        <v>1</v>
      </c>
      <c r="M336" s="412"/>
      <c r="N336" s="412"/>
      <c r="O336" s="412">
        <v>0.25</v>
      </c>
      <c r="P336" s="407">
        <v>1</v>
      </c>
      <c r="Q336" s="407"/>
      <c r="R336" s="407"/>
      <c r="S336" s="407"/>
      <c r="T336" s="407" t="s">
        <v>429</v>
      </c>
      <c r="U336" s="407"/>
      <c r="V336" s="407"/>
      <c r="W336" s="336">
        <f t="shared" si="114"/>
        <v>451.49999999999994</v>
      </c>
      <c r="X336" s="410">
        <v>308.2</v>
      </c>
      <c r="Y336" s="410"/>
      <c r="Z336" s="410">
        <v>93.1</v>
      </c>
      <c r="AA336" s="409">
        <f t="shared" si="115"/>
        <v>34.700000000000003</v>
      </c>
      <c r="AB336" s="405"/>
      <c r="AC336" s="405">
        <v>34.700000000000003</v>
      </c>
      <c r="AD336" s="405"/>
      <c r="AE336" s="405"/>
      <c r="AF336" s="405"/>
      <c r="AG336" s="409">
        <f t="shared" si="116"/>
        <v>15.5</v>
      </c>
      <c r="AH336" s="405">
        <v>15.5</v>
      </c>
      <c r="AI336" s="405"/>
      <c r="AJ336" s="405"/>
      <c r="AK336" s="409">
        <v>771.4</v>
      </c>
      <c r="AL336" s="318"/>
      <c r="AN336" s="417">
        <f t="shared" si="117"/>
        <v>451.49999999999994</v>
      </c>
      <c r="AO336" s="417">
        <f t="shared" si="118"/>
        <v>401.29999999999995</v>
      </c>
      <c r="AP336" s="318">
        <f t="shared" si="119"/>
        <v>450.3071728146362</v>
      </c>
      <c r="AQ336" s="318">
        <f t="shared" si="120"/>
        <v>428.89166112383907</v>
      </c>
    </row>
    <row r="337" spans="1:45" s="417" customFormat="1" ht="19.95" customHeight="1">
      <c r="A337" s="733"/>
      <c r="B337" s="313" t="s">
        <v>359</v>
      </c>
      <c r="C337" s="70" t="s">
        <v>650</v>
      </c>
      <c r="D337" s="351">
        <v>307</v>
      </c>
      <c r="E337" s="312" t="s">
        <v>15</v>
      </c>
      <c r="F337" s="412">
        <v>1</v>
      </c>
      <c r="G337" s="412"/>
      <c r="H337" s="412"/>
      <c r="I337" s="404">
        <v>0.25</v>
      </c>
      <c r="J337" s="404">
        <v>0.5</v>
      </c>
      <c r="K337" s="404"/>
      <c r="L337" s="412">
        <v>1</v>
      </c>
      <c r="M337" s="412"/>
      <c r="N337" s="412"/>
      <c r="O337" s="412">
        <v>0.25</v>
      </c>
      <c r="P337" s="407">
        <v>1</v>
      </c>
      <c r="Q337" s="407"/>
      <c r="R337" s="407"/>
      <c r="S337" s="407">
        <v>1</v>
      </c>
      <c r="T337" s="407" t="s">
        <v>429</v>
      </c>
      <c r="U337" s="407"/>
      <c r="V337" s="407"/>
      <c r="W337" s="336">
        <f t="shared" si="114"/>
        <v>521.5</v>
      </c>
      <c r="X337" s="410">
        <v>287.89999999999998</v>
      </c>
      <c r="Y337" s="410">
        <v>49</v>
      </c>
      <c r="Z337" s="410">
        <v>101.7</v>
      </c>
      <c r="AA337" s="409">
        <f t="shared" si="115"/>
        <v>57.300000000000004</v>
      </c>
      <c r="AB337" s="405">
        <v>7.6</v>
      </c>
      <c r="AC337" s="405">
        <v>40.1</v>
      </c>
      <c r="AD337" s="405"/>
      <c r="AE337" s="405">
        <v>9.6</v>
      </c>
      <c r="AF337" s="405"/>
      <c r="AG337" s="409">
        <f t="shared" si="116"/>
        <v>25.6</v>
      </c>
      <c r="AH337" s="405">
        <v>25.6</v>
      </c>
      <c r="AI337" s="405"/>
      <c r="AJ337" s="405"/>
      <c r="AK337" s="409">
        <v>753.8</v>
      </c>
      <c r="AL337" s="318"/>
      <c r="AN337" s="417">
        <f t="shared" si="117"/>
        <v>521.5</v>
      </c>
      <c r="AO337" s="417">
        <f t="shared" si="118"/>
        <v>438.59999999999997</v>
      </c>
      <c r="AP337" s="318">
        <f t="shared" si="119"/>
        <v>520.12223836729299</v>
      </c>
      <c r="AQ337" s="318">
        <f t="shared" si="120"/>
        <v>468.7562486142931</v>
      </c>
    </row>
    <row r="338" spans="1:45" s="417" customFormat="1" ht="19.95" customHeight="1">
      <c r="A338" s="733"/>
      <c r="B338" s="313" t="s">
        <v>287</v>
      </c>
      <c r="C338" s="70" t="s">
        <v>651</v>
      </c>
      <c r="D338" s="351">
        <v>401</v>
      </c>
      <c r="E338" s="358" t="s">
        <v>21</v>
      </c>
      <c r="F338" s="412">
        <v>1</v>
      </c>
      <c r="G338" s="412"/>
      <c r="H338" s="412"/>
      <c r="I338" s="404">
        <v>0.5</v>
      </c>
      <c r="J338" s="404">
        <v>0.5</v>
      </c>
      <c r="K338" s="404"/>
      <c r="L338" s="412"/>
      <c r="M338" s="412">
        <v>1</v>
      </c>
      <c r="N338" s="412"/>
      <c r="O338" s="412">
        <v>0.75</v>
      </c>
      <c r="P338" s="407"/>
      <c r="Q338" s="407">
        <v>1</v>
      </c>
      <c r="R338" s="407"/>
      <c r="S338" s="407">
        <v>1</v>
      </c>
      <c r="T338" s="407"/>
      <c r="U338" s="407" t="s">
        <v>429</v>
      </c>
      <c r="V338" s="407"/>
      <c r="W338" s="336">
        <f t="shared" si="114"/>
        <v>524.70000000000005</v>
      </c>
      <c r="X338" s="410">
        <v>296.10000000000002</v>
      </c>
      <c r="Y338" s="410">
        <v>55.6</v>
      </c>
      <c r="Z338" s="410">
        <v>106.2</v>
      </c>
      <c r="AA338" s="409">
        <f t="shared" si="115"/>
        <v>55.599999999999994</v>
      </c>
      <c r="AB338" s="405">
        <v>8.6999999999999993</v>
      </c>
      <c r="AC338" s="405">
        <v>46.9</v>
      </c>
      <c r="AD338" s="405"/>
      <c r="AE338" s="405"/>
      <c r="AF338" s="405"/>
      <c r="AG338" s="409">
        <f t="shared" si="116"/>
        <v>11.2</v>
      </c>
      <c r="AH338" s="405">
        <v>11.2</v>
      </c>
      <c r="AI338" s="405"/>
      <c r="AJ338" s="405"/>
      <c r="AK338" s="409">
        <v>781.6</v>
      </c>
      <c r="AL338" s="318"/>
      <c r="AN338" s="417">
        <f t="shared" si="117"/>
        <v>524.70000000000005</v>
      </c>
      <c r="AO338" s="417">
        <f t="shared" si="118"/>
        <v>457.90000000000003</v>
      </c>
      <c r="AP338" s="318">
        <f t="shared" si="119"/>
        <v>523.3137842211288</v>
      </c>
      <c r="AQ338" s="318">
        <f t="shared" si="120"/>
        <v>489.38323356243694</v>
      </c>
    </row>
    <row r="339" spans="1:45" s="417" customFormat="1" ht="19.95" customHeight="1">
      <c r="A339" s="733"/>
      <c r="B339" s="313" t="s">
        <v>179</v>
      </c>
      <c r="C339" s="70" t="s">
        <v>652</v>
      </c>
      <c r="D339" s="351">
        <v>143</v>
      </c>
      <c r="E339" s="358" t="s">
        <v>21</v>
      </c>
      <c r="F339" s="412">
        <v>1</v>
      </c>
      <c r="G339" s="412"/>
      <c r="H339" s="412"/>
      <c r="I339" s="404">
        <v>0.25</v>
      </c>
      <c r="J339" s="404">
        <v>0.5</v>
      </c>
      <c r="K339" s="404"/>
      <c r="L339" s="412"/>
      <c r="M339" s="412">
        <v>1</v>
      </c>
      <c r="N339" s="412"/>
      <c r="O339" s="412">
        <v>0.75</v>
      </c>
      <c r="P339" s="407"/>
      <c r="Q339" s="407">
        <v>1</v>
      </c>
      <c r="R339" s="407"/>
      <c r="S339" s="407">
        <v>1</v>
      </c>
      <c r="T339" s="407"/>
      <c r="U339" s="407" t="s">
        <v>429</v>
      </c>
      <c r="V339" s="407"/>
      <c r="W339" s="336">
        <f t="shared" si="114"/>
        <v>592.59999999999991</v>
      </c>
      <c r="X339" s="410">
        <v>350.7</v>
      </c>
      <c r="Y339" s="410">
        <v>47.4</v>
      </c>
      <c r="Z339" s="410">
        <v>120.2</v>
      </c>
      <c r="AA339" s="409">
        <f t="shared" si="115"/>
        <v>57.900000000000006</v>
      </c>
      <c r="AB339" s="405">
        <v>8.6999999999999993</v>
      </c>
      <c r="AC339" s="405">
        <v>49.2</v>
      </c>
      <c r="AD339" s="405"/>
      <c r="AE339" s="405"/>
      <c r="AF339" s="405"/>
      <c r="AG339" s="409">
        <f t="shared" si="116"/>
        <v>16.399999999999999</v>
      </c>
      <c r="AH339" s="405">
        <v>16.399999999999999</v>
      </c>
      <c r="AI339" s="405"/>
      <c r="AJ339" s="405"/>
      <c r="AK339" s="409">
        <v>794.6</v>
      </c>
      <c r="AL339" s="318"/>
      <c r="AN339" s="417">
        <f t="shared" si="117"/>
        <v>592.59999999999991</v>
      </c>
      <c r="AO339" s="417">
        <f t="shared" si="118"/>
        <v>518.29999999999995</v>
      </c>
      <c r="AP339" s="318">
        <f t="shared" si="119"/>
        <v>591.03439780720578</v>
      </c>
      <c r="AQ339" s="318">
        <f t="shared" si="120"/>
        <v>553.93607764885564</v>
      </c>
    </row>
    <row r="340" spans="1:45" s="417" customFormat="1" ht="19.95" customHeight="1">
      <c r="A340" s="733"/>
      <c r="B340" s="313" t="s">
        <v>288</v>
      </c>
      <c r="C340" s="70" t="s">
        <v>653</v>
      </c>
      <c r="D340" s="351">
        <v>187</v>
      </c>
      <c r="E340" s="312" t="s">
        <v>15</v>
      </c>
      <c r="F340" s="412">
        <v>1</v>
      </c>
      <c r="G340" s="412"/>
      <c r="H340" s="412"/>
      <c r="I340" s="404">
        <v>0.25</v>
      </c>
      <c r="J340" s="404"/>
      <c r="K340" s="404">
        <v>0.5</v>
      </c>
      <c r="L340" s="412">
        <v>1</v>
      </c>
      <c r="M340" s="412"/>
      <c r="N340" s="412"/>
      <c r="O340" s="412">
        <v>0.25</v>
      </c>
      <c r="P340" s="407">
        <v>1</v>
      </c>
      <c r="Q340" s="407"/>
      <c r="R340" s="407"/>
      <c r="S340" s="407">
        <v>1</v>
      </c>
      <c r="T340" s="407" t="s">
        <v>429</v>
      </c>
      <c r="U340" s="407"/>
      <c r="V340" s="407"/>
      <c r="W340" s="336">
        <f t="shared" si="114"/>
        <v>534.80000000000007</v>
      </c>
      <c r="X340" s="410">
        <v>318.5</v>
      </c>
      <c r="Y340" s="410">
        <v>49.5</v>
      </c>
      <c r="Z340" s="410">
        <v>111.1</v>
      </c>
      <c r="AA340" s="409">
        <f t="shared" si="115"/>
        <v>38.5</v>
      </c>
      <c r="AB340" s="405"/>
      <c r="AC340" s="405">
        <v>38.5</v>
      </c>
      <c r="AD340" s="405"/>
      <c r="AE340" s="405"/>
      <c r="AF340" s="405"/>
      <c r="AG340" s="409">
        <f t="shared" si="116"/>
        <v>17.2</v>
      </c>
      <c r="AH340" s="405">
        <v>17.2</v>
      </c>
      <c r="AI340" s="405"/>
      <c r="AJ340" s="405"/>
      <c r="AK340" s="409">
        <v>741.3</v>
      </c>
      <c r="AL340" s="318"/>
      <c r="AN340" s="417">
        <f t="shared" si="117"/>
        <v>534.80000000000007</v>
      </c>
      <c r="AO340" s="417">
        <f t="shared" si="118"/>
        <v>479.1</v>
      </c>
      <c r="AP340" s="318">
        <f t="shared" si="119"/>
        <v>533.38710082229784</v>
      </c>
      <c r="AQ340" s="318">
        <f t="shared" si="120"/>
        <v>512.0408543344912</v>
      </c>
    </row>
    <row r="341" spans="1:45" s="417" customFormat="1" ht="19.95" customHeight="1">
      <c r="A341" s="733"/>
      <c r="B341" s="313" t="s">
        <v>289</v>
      </c>
      <c r="C341" s="70" t="s">
        <v>654</v>
      </c>
      <c r="D341" s="351">
        <v>647</v>
      </c>
      <c r="E341" s="358" t="s">
        <v>21</v>
      </c>
      <c r="F341" s="412">
        <v>1</v>
      </c>
      <c r="G341" s="412">
        <v>1</v>
      </c>
      <c r="H341" s="412"/>
      <c r="I341" s="404">
        <v>0.5</v>
      </c>
      <c r="J341" s="404">
        <v>1</v>
      </c>
      <c r="K341" s="404"/>
      <c r="L341" s="412">
        <v>1</v>
      </c>
      <c r="M341" s="412">
        <v>1</v>
      </c>
      <c r="N341" s="412"/>
      <c r="O341" s="412">
        <v>1.5</v>
      </c>
      <c r="P341" s="407">
        <v>1</v>
      </c>
      <c r="Q341" s="407">
        <v>1</v>
      </c>
      <c r="R341" s="407"/>
      <c r="S341" s="407">
        <v>2</v>
      </c>
      <c r="T341" s="407" t="s">
        <v>429</v>
      </c>
      <c r="U341" s="407" t="s">
        <v>429</v>
      </c>
      <c r="V341" s="407"/>
      <c r="W341" s="336">
        <f t="shared" si="114"/>
        <v>1202.8</v>
      </c>
      <c r="X341" s="410">
        <v>658</v>
      </c>
      <c r="Y341" s="410">
        <v>209.1</v>
      </c>
      <c r="Z341" s="410">
        <v>261.89999999999998</v>
      </c>
      <c r="AA341" s="409">
        <f t="shared" si="115"/>
        <v>58.7</v>
      </c>
      <c r="AB341" s="405">
        <v>8.6999999999999993</v>
      </c>
      <c r="AC341" s="405">
        <v>50</v>
      </c>
      <c r="AD341" s="405"/>
      <c r="AE341" s="405"/>
      <c r="AF341" s="405"/>
      <c r="AG341" s="409">
        <f t="shared" si="116"/>
        <v>15.1</v>
      </c>
      <c r="AH341" s="405">
        <v>15.1</v>
      </c>
      <c r="AI341" s="405"/>
      <c r="AJ341" s="405"/>
      <c r="AK341" s="409">
        <v>1358.1</v>
      </c>
      <c r="AL341" s="318"/>
      <c r="AN341" s="417">
        <f t="shared" si="117"/>
        <v>1202.8</v>
      </c>
      <c r="AO341" s="417">
        <f t="shared" si="118"/>
        <v>1129</v>
      </c>
      <c r="AP341" s="318">
        <f t="shared" si="119"/>
        <v>1199.6222978105084</v>
      </c>
      <c r="AQ341" s="318">
        <f t="shared" si="120"/>
        <v>1206.6251816815707</v>
      </c>
    </row>
    <row r="342" spans="1:45" s="417" customFormat="1" ht="19.95" customHeight="1">
      <c r="A342" s="733"/>
      <c r="B342" s="313" t="s">
        <v>290</v>
      </c>
      <c r="C342" s="70" t="s">
        <v>655</v>
      </c>
      <c r="D342" s="286">
        <v>179</v>
      </c>
      <c r="E342" s="312" t="s">
        <v>15</v>
      </c>
      <c r="F342" s="412">
        <v>1</v>
      </c>
      <c r="G342" s="412"/>
      <c r="H342" s="412"/>
      <c r="I342" s="404">
        <v>0.25</v>
      </c>
      <c r="J342" s="404"/>
      <c r="K342" s="404"/>
      <c r="L342" s="412">
        <v>1</v>
      </c>
      <c r="M342" s="412"/>
      <c r="N342" s="412"/>
      <c r="O342" s="412">
        <v>0.25</v>
      </c>
      <c r="P342" s="407">
        <v>1</v>
      </c>
      <c r="Q342" s="407"/>
      <c r="R342" s="407"/>
      <c r="S342" s="407"/>
      <c r="T342" s="407" t="s">
        <v>429</v>
      </c>
      <c r="U342" s="407"/>
      <c r="V342" s="407"/>
      <c r="W342" s="336">
        <f t="shared" si="114"/>
        <v>466.40000000000003</v>
      </c>
      <c r="X342" s="410">
        <v>312.10000000000002</v>
      </c>
      <c r="Y342" s="410"/>
      <c r="Z342" s="410">
        <v>94.3</v>
      </c>
      <c r="AA342" s="409">
        <f t="shared" si="115"/>
        <v>43.9</v>
      </c>
      <c r="AB342" s="405">
        <v>7.6</v>
      </c>
      <c r="AC342" s="405">
        <v>36.299999999999997</v>
      </c>
      <c r="AD342" s="405"/>
      <c r="AE342" s="405"/>
      <c r="AF342" s="405"/>
      <c r="AG342" s="409">
        <f t="shared" si="116"/>
        <v>16.100000000000001</v>
      </c>
      <c r="AH342" s="405">
        <v>16.100000000000001</v>
      </c>
      <c r="AI342" s="405"/>
      <c r="AJ342" s="405"/>
      <c r="AK342" s="409">
        <v>732.8</v>
      </c>
      <c r="AL342" s="318"/>
      <c r="AN342" s="417">
        <f t="shared" si="117"/>
        <v>466.40000000000003</v>
      </c>
      <c r="AO342" s="417">
        <f t="shared" si="118"/>
        <v>406.40000000000003</v>
      </c>
      <c r="AP342" s="318">
        <f t="shared" si="119"/>
        <v>465.16780819655895</v>
      </c>
      <c r="AQ342" s="318">
        <f t="shared" si="120"/>
        <v>434.34231517749367</v>
      </c>
    </row>
    <row r="343" spans="1:45" s="417" customFormat="1" ht="19.95" customHeight="1">
      <c r="A343" s="733"/>
      <c r="B343" s="313" t="s">
        <v>187</v>
      </c>
      <c r="C343" s="70" t="s">
        <v>656</v>
      </c>
      <c r="D343" s="286">
        <v>403</v>
      </c>
      <c r="E343" s="312" t="s">
        <v>15</v>
      </c>
      <c r="F343" s="412">
        <v>1</v>
      </c>
      <c r="G343" s="412">
        <v>1</v>
      </c>
      <c r="H343" s="412"/>
      <c r="I343" s="404">
        <v>1</v>
      </c>
      <c r="J343" s="404">
        <v>1</v>
      </c>
      <c r="K343" s="404"/>
      <c r="L343" s="412">
        <v>1</v>
      </c>
      <c r="M343" s="412">
        <v>1</v>
      </c>
      <c r="N343" s="412"/>
      <c r="O343" s="412">
        <v>2</v>
      </c>
      <c r="P343" s="407">
        <v>1</v>
      </c>
      <c r="Q343" s="407">
        <v>1</v>
      </c>
      <c r="R343" s="407"/>
      <c r="S343" s="407">
        <v>2</v>
      </c>
      <c r="T343" s="407" t="s">
        <v>429</v>
      </c>
      <c r="U343" s="407" t="s">
        <v>429</v>
      </c>
      <c r="V343" s="407"/>
      <c r="W343" s="336">
        <f t="shared" si="114"/>
        <v>1077.8</v>
      </c>
      <c r="X343" s="410">
        <v>456.5</v>
      </c>
      <c r="Y343" s="410">
        <v>303.89999999999998</v>
      </c>
      <c r="Z343" s="410">
        <v>229.6</v>
      </c>
      <c r="AA343" s="409">
        <f t="shared" si="115"/>
        <v>51</v>
      </c>
      <c r="AB343" s="405">
        <v>10.9</v>
      </c>
      <c r="AC343" s="405">
        <v>40.1</v>
      </c>
      <c r="AD343" s="405"/>
      <c r="AE343" s="405"/>
      <c r="AF343" s="405"/>
      <c r="AG343" s="409">
        <f t="shared" si="116"/>
        <v>36.799999999999997</v>
      </c>
      <c r="AH343" s="405">
        <v>36.799999999999997</v>
      </c>
      <c r="AI343" s="405"/>
      <c r="AJ343" s="405"/>
      <c r="AK343" s="409">
        <v>1376.3</v>
      </c>
      <c r="AL343" s="318"/>
      <c r="AN343" s="417">
        <f t="shared" si="117"/>
        <v>1077.8</v>
      </c>
      <c r="AO343" s="417">
        <f t="shared" si="118"/>
        <v>990</v>
      </c>
      <c r="AP343" s="318">
        <f t="shared" si="119"/>
        <v>1074.9525378950495</v>
      </c>
      <c r="AQ343" s="318">
        <f t="shared" si="120"/>
        <v>1058.0681398270638</v>
      </c>
    </row>
    <row r="344" spans="1:45" s="417" customFormat="1" ht="19.95" customHeight="1">
      <c r="A344" s="733"/>
      <c r="B344" s="313" t="s">
        <v>291</v>
      </c>
      <c r="C344" s="70" t="s">
        <v>657</v>
      </c>
      <c r="D344" s="286">
        <v>162</v>
      </c>
      <c r="E344" s="312" t="s">
        <v>15</v>
      </c>
      <c r="F344" s="412">
        <v>1</v>
      </c>
      <c r="G344" s="412"/>
      <c r="H344" s="412"/>
      <c r="I344" s="404">
        <v>0.25</v>
      </c>
      <c r="J344" s="404"/>
      <c r="K344" s="404"/>
      <c r="L344" s="412">
        <v>1</v>
      </c>
      <c r="M344" s="412"/>
      <c r="N344" s="412"/>
      <c r="O344" s="412">
        <v>0.25</v>
      </c>
      <c r="P344" s="407">
        <v>1</v>
      </c>
      <c r="Q344" s="407"/>
      <c r="R344" s="407"/>
      <c r="S344" s="407"/>
      <c r="T344" s="407" t="s">
        <v>429</v>
      </c>
      <c r="U344" s="407"/>
      <c r="V344" s="407"/>
      <c r="W344" s="336">
        <f t="shared" si="114"/>
        <v>457.8</v>
      </c>
      <c r="X344" s="410">
        <v>334.5</v>
      </c>
      <c r="Y344" s="410"/>
      <c r="Z344" s="410">
        <v>101</v>
      </c>
      <c r="AA344" s="409">
        <f t="shared" si="115"/>
        <v>7.6</v>
      </c>
      <c r="AB344" s="405">
        <v>7.6</v>
      </c>
      <c r="AC344" s="405"/>
      <c r="AD344" s="405"/>
      <c r="AE344" s="405"/>
      <c r="AF344" s="405"/>
      <c r="AG344" s="409">
        <f t="shared" si="116"/>
        <v>14.7</v>
      </c>
      <c r="AH344" s="405">
        <v>14.7</v>
      </c>
      <c r="AI344" s="405"/>
      <c r="AJ344" s="405"/>
      <c r="AK344" s="409">
        <v>729.4</v>
      </c>
      <c r="AL344" s="318"/>
      <c r="AN344" s="417">
        <f t="shared" si="117"/>
        <v>457.8</v>
      </c>
      <c r="AO344" s="417">
        <f t="shared" si="118"/>
        <v>435.5</v>
      </c>
      <c r="AP344" s="318">
        <f t="shared" si="119"/>
        <v>456.59052871437535</v>
      </c>
      <c r="AQ344" s="318">
        <f t="shared" si="120"/>
        <v>465.44310595422854</v>
      </c>
    </row>
    <row r="345" spans="1:45" s="417" customFormat="1" ht="19.95" customHeight="1">
      <c r="A345" s="733"/>
      <c r="B345" s="313" t="s">
        <v>292</v>
      </c>
      <c r="C345" s="70" t="s">
        <v>658</v>
      </c>
      <c r="D345" s="286">
        <v>121</v>
      </c>
      <c r="E345" s="312" t="s">
        <v>15</v>
      </c>
      <c r="F345" s="412">
        <v>1</v>
      </c>
      <c r="G345" s="412"/>
      <c r="H345" s="412"/>
      <c r="I345" s="404">
        <v>0.25</v>
      </c>
      <c r="J345" s="404">
        <v>0.5</v>
      </c>
      <c r="K345" s="404"/>
      <c r="L345" s="412">
        <v>1</v>
      </c>
      <c r="M345" s="412"/>
      <c r="N345" s="412"/>
      <c r="O345" s="412">
        <v>0.75</v>
      </c>
      <c r="P345" s="407">
        <v>1</v>
      </c>
      <c r="Q345" s="407"/>
      <c r="R345" s="407"/>
      <c r="S345" s="407"/>
      <c r="T345" s="407" t="s">
        <v>429</v>
      </c>
      <c r="U345" s="407"/>
      <c r="V345" s="407"/>
      <c r="W345" s="336">
        <f t="shared" si="114"/>
        <v>535.09999999999991</v>
      </c>
      <c r="X345" s="410">
        <v>369</v>
      </c>
      <c r="Y345" s="410"/>
      <c r="Z345" s="410">
        <v>111.4</v>
      </c>
      <c r="AA345" s="409">
        <f t="shared" si="115"/>
        <v>43.8</v>
      </c>
      <c r="AB345" s="405">
        <v>8.6999999999999993</v>
      </c>
      <c r="AC345" s="405">
        <v>35.1</v>
      </c>
      <c r="AD345" s="405"/>
      <c r="AE345" s="405"/>
      <c r="AF345" s="405"/>
      <c r="AG345" s="409">
        <f t="shared" si="116"/>
        <v>10.9</v>
      </c>
      <c r="AH345" s="405">
        <v>10.9</v>
      </c>
      <c r="AI345" s="405"/>
      <c r="AJ345" s="405"/>
      <c r="AK345" s="409">
        <v>741.5</v>
      </c>
      <c r="AL345" s="318"/>
      <c r="AN345" s="417">
        <f t="shared" si="117"/>
        <v>535.09999999999991</v>
      </c>
      <c r="AO345" s="417">
        <f t="shared" si="118"/>
        <v>480.4</v>
      </c>
      <c r="AP345" s="318">
        <f t="shared" si="119"/>
        <v>533.68630824609488</v>
      </c>
      <c r="AQ345" s="318">
        <f t="shared" si="120"/>
        <v>513.43023674032463</v>
      </c>
    </row>
    <row r="346" spans="1:45" s="417" customFormat="1" ht="19.95" customHeight="1">
      <c r="A346" s="733"/>
      <c r="B346" s="313" t="s">
        <v>293</v>
      </c>
      <c r="C346" s="70" t="s">
        <v>659</v>
      </c>
      <c r="D346" s="406">
        <v>458</v>
      </c>
      <c r="E346" s="394" t="s">
        <v>18</v>
      </c>
      <c r="F346" s="412">
        <v>1</v>
      </c>
      <c r="G346" s="412"/>
      <c r="H346" s="412"/>
      <c r="I346" s="404">
        <v>0.25</v>
      </c>
      <c r="J346" s="404"/>
      <c r="K346" s="404"/>
      <c r="L346" s="412"/>
      <c r="M346" s="412">
        <v>1</v>
      </c>
      <c r="N346" s="412"/>
      <c r="O346" s="412">
        <v>0.25</v>
      </c>
      <c r="P346" s="407"/>
      <c r="Q346" s="407">
        <v>1</v>
      </c>
      <c r="R346" s="407"/>
      <c r="S346" s="407"/>
      <c r="T346" s="407"/>
      <c r="U346" s="407" t="s">
        <v>429</v>
      </c>
      <c r="V346" s="407"/>
      <c r="W346" s="336">
        <f t="shared" si="114"/>
        <v>568.79999999999995</v>
      </c>
      <c r="X346" s="410">
        <v>361.7</v>
      </c>
      <c r="Y346" s="410"/>
      <c r="Z346" s="410">
        <v>109.2</v>
      </c>
      <c r="AA346" s="409">
        <f t="shared" si="115"/>
        <v>82</v>
      </c>
      <c r="AB346" s="405">
        <v>8.6999999999999993</v>
      </c>
      <c r="AC346" s="405">
        <v>52.1</v>
      </c>
      <c r="AD346" s="405">
        <v>21.2</v>
      </c>
      <c r="AE346" s="405"/>
      <c r="AF346" s="405"/>
      <c r="AG346" s="409">
        <f t="shared" si="116"/>
        <v>15.9</v>
      </c>
      <c r="AH346" s="405">
        <v>15.9</v>
      </c>
      <c r="AI346" s="405"/>
      <c r="AJ346" s="405"/>
      <c r="AK346" s="409">
        <v>757.4</v>
      </c>
      <c r="AL346" s="318"/>
      <c r="AN346" s="417">
        <f t="shared" si="117"/>
        <v>568.79999999999995</v>
      </c>
      <c r="AO346" s="417">
        <f t="shared" si="118"/>
        <v>470.9</v>
      </c>
      <c r="AP346" s="318">
        <f t="shared" si="119"/>
        <v>567.2972755193025</v>
      </c>
      <c r="AQ346" s="318">
        <f t="shared" si="120"/>
        <v>503.27705762077198</v>
      </c>
    </row>
    <row r="347" spans="1:45" s="420" customFormat="1" ht="19.95" customHeight="1">
      <c r="A347" s="3">
        <v>14</v>
      </c>
      <c r="B347" s="12" t="s">
        <v>10</v>
      </c>
      <c r="C347" s="12"/>
      <c r="D347" s="3"/>
      <c r="E347" s="12"/>
      <c r="F347" s="418">
        <f t="shared" ref="F347:AK347" si="121">SUM(F333:F346)</f>
        <v>14</v>
      </c>
      <c r="G347" s="418">
        <f t="shared" si="121"/>
        <v>3</v>
      </c>
      <c r="H347" s="418">
        <f t="shared" si="121"/>
        <v>0</v>
      </c>
      <c r="I347" s="418">
        <f t="shared" si="121"/>
        <v>5</v>
      </c>
      <c r="J347" s="418">
        <f t="shared" si="121"/>
        <v>6</v>
      </c>
      <c r="K347" s="418">
        <f t="shared" si="121"/>
        <v>0.5</v>
      </c>
      <c r="L347" s="418">
        <f t="shared" si="121"/>
        <v>11</v>
      </c>
      <c r="M347" s="418">
        <f t="shared" si="121"/>
        <v>6</v>
      </c>
      <c r="N347" s="418">
        <f t="shared" si="121"/>
        <v>0</v>
      </c>
      <c r="O347" s="418">
        <f t="shared" si="121"/>
        <v>10.25</v>
      </c>
      <c r="P347" s="419">
        <f t="shared" si="121"/>
        <v>11</v>
      </c>
      <c r="Q347" s="419">
        <f t="shared" si="121"/>
        <v>6</v>
      </c>
      <c r="R347" s="419">
        <f t="shared" si="121"/>
        <v>0</v>
      </c>
      <c r="S347" s="419">
        <f t="shared" si="121"/>
        <v>12</v>
      </c>
      <c r="T347" s="419">
        <f t="shared" si="121"/>
        <v>0</v>
      </c>
      <c r="U347" s="419">
        <f t="shared" si="121"/>
        <v>0</v>
      </c>
      <c r="V347" s="419">
        <f t="shared" si="121"/>
        <v>0</v>
      </c>
      <c r="W347" s="418">
        <f t="shared" si="121"/>
        <v>9084.2999999999993</v>
      </c>
      <c r="X347" s="418">
        <f t="shared" si="121"/>
        <v>5266.3999999999987</v>
      </c>
      <c r="Y347" s="418">
        <f t="shared" si="121"/>
        <v>969.19999999999993</v>
      </c>
      <c r="Z347" s="418">
        <f t="shared" si="121"/>
        <v>1883</v>
      </c>
      <c r="AA347" s="418">
        <f t="shared" si="121"/>
        <v>680.6</v>
      </c>
      <c r="AB347" s="418">
        <f t="shared" si="121"/>
        <v>102.10000000000001</v>
      </c>
      <c r="AC347" s="418">
        <f t="shared" si="121"/>
        <v>542.6</v>
      </c>
      <c r="AD347" s="418">
        <f t="shared" si="121"/>
        <v>21.2</v>
      </c>
      <c r="AE347" s="418">
        <f t="shared" si="121"/>
        <v>14.7</v>
      </c>
      <c r="AF347" s="418">
        <f t="shared" si="121"/>
        <v>0</v>
      </c>
      <c r="AG347" s="418">
        <f t="shared" si="121"/>
        <v>285.09999999999991</v>
      </c>
      <c r="AH347" s="418">
        <f t="shared" si="121"/>
        <v>285.09999999999991</v>
      </c>
      <c r="AI347" s="418">
        <f t="shared" si="121"/>
        <v>0</v>
      </c>
      <c r="AJ347" s="418">
        <f t="shared" si="121"/>
        <v>0</v>
      </c>
      <c r="AK347" s="418">
        <f t="shared" si="121"/>
        <v>12563.099999999999</v>
      </c>
      <c r="AL347" s="418"/>
      <c r="AN347" s="418">
        <f>SUM(AN333:AN346)</f>
        <v>9084.2999999999993</v>
      </c>
      <c r="AO347" s="418">
        <f>SUM(AO333:AO346)</f>
        <v>8118.5999999999995</v>
      </c>
      <c r="AP347" s="418">
        <f>'[1]Свердловская ЦРБ'!$K$90</f>
        <v>9060.2999999999993</v>
      </c>
      <c r="AQ347" s="418">
        <f>'[1]Свердловская ЦРБ'!$K$11</f>
        <v>8676.7999999999993</v>
      </c>
      <c r="AR347" s="420" t="e">
        <f>AP347-#REF!-AP333-AP334-AP335-AP336-AP337-AP338-AP339-AP340-AP341-AP342-AP343-AP344-AP345-AP346</f>
        <v>#REF!</v>
      </c>
      <c r="AS347" s="420" t="e">
        <f>AQ347-#REF!-AQ333-AQ334-AQ335-AQ336-AQ337-AQ338-AQ339-AQ340-AQ341-AQ342-AQ343-AQ344-AQ345-AQ346</f>
        <v>#REF!</v>
      </c>
    </row>
    <row r="348" spans="1:45" s="417" customFormat="1" ht="19.95" customHeight="1">
      <c r="A348" s="733" t="s">
        <v>294</v>
      </c>
      <c r="B348" s="313" t="s">
        <v>295</v>
      </c>
      <c r="C348" s="468" t="s">
        <v>701</v>
      </c>
      <c r="D348" s="290">
        <v>407</v>
      </c>
      <c r="E348" s="313" t="s">
        <v>15</v>
      </c>
      <c r="F348" s="412">
        <v>1</v>
      </c>
      <c r="G348" s="412"/>
      <c r="H348" s="412"/>
      <c r="I348" s="404">
        <v>0.5</v>
      </c>
      <c r="J348" s="404"/>
      <c r="K348" s="404">
        <v>0.5</v>
      </c>
      <c r="L348" s="412">
        <v>1</v>
      </c>
      <c r="M348" s="412"/>
      <c r="N348" s="412"/>
      <c r="O348" s="412">
        <v>0.5</v>
      </c>
      <c r="P348" s="407">
        <v>1</v>
      </c>
      <c r="Q348" s="407"/>
      <c r="R348" s="407"/>
      <c r="S348" s="407">
        <v>1</v>
      </c>
      <c r="T348" s="407" t="s">
        <v>429</v>
      </c>
      <c r="U348" s="407"/>
      <c r="V348" s="407"/>
      <c r="W348" s="336">
        <f t="shared" ref="W348:W354" si="122">X348+Y348+Z348+AA348+AF348+AG348</f>
        <v>524.20000000000005</v>
      </c>
      <c r="X348" s="410">
        <v>263.10000000000002</v>
      </c>
      <c r="Y348" s="410">
        <v>96.5</v>
      </c>
      <c r="Z348" s="410">
        <v>108.6</v>
      </c>
      <c r="AA348" s="409">
        <v>35.5</v>
      </c>
      <c r="AB348" s="405"/>
      <c r="AC348" s="405">
        <v>35.5</v>
      </c>
      <c r="AD348" s="405"/>
      <c r="AE348" s="405"/>
      <c r="AF348" s="405"/>
      <c r="AG348" s="409">
        <v>20.5</v>
      </c>
      <c r="AH348" s="405">
        <v>9.3000000000000007</v>
      </c>
      <c r="AI348" s="405"/>
      <c r="AJ348" s="405">
        <v>11.2</v>
      </c>
      <c r="AK348" s="411">
        <v>850.4</v>
      </c>
      <c r="AL348" s="50"/>
      <c r="AN348" s="417">
        <f t="shared" ref="AN348:AN354" si="123">W348</f>
        <v>524.20000000000005</v>
      </c>
      <c r="AO348" s="417">
        <f t="shared" ref="AO348:AO354" si="124">X348+Y348+Z348</f>
        <v>468.20000000000005</v>
      </c>
      <c r="AP348" s="318">
        <f t="shared" ref="AP348:AP354" si="125">$AP$355*(AN348/$AN$355)</f>
        <v>912.75025747262498</v>
      </c>
      <c r="AQ348" s="318">
        <f t="shared" ref="AQ348:AQ354" si="126">$AQ$355*(AO348/$AO$355)</f>
        <v>832.14294001318376</v>
      </c>
    </row>
    <row r="349" spans="1:45" s="417" customFormat="1" ht="19.95" customHeight="1">
      <c r="A349" s="733"/>
      <c r="B349" s="313" t="s">
        <v>296</v>
      </c>
      <c r="C349" s="468" t="s">
        <v>702</v>
      </c>
      <c r="D349" s="290">
        <v>295</v>
      </c>
      <c r="E349" s="313" t="s">
        <v>15</v>
      </c>
      <c r="F349" s="412">
        <v>1</v>
      </c>
      <c r="G349" s="412"/>
      <c r="H349" s="412"/>
      <c r="I349" s="404">
        <v>0.5</v>
      </c>
      <c r="J349" s="404"/>
      <c r="K349" s="404">
        <v>0.5</v>
      </c>
      <c r="L349" s="412">
        <v>1</v>
      </c>
      <c r="M349" s="412"/>
      <c r="N349" s="412"/>
      <c r="O349" s="412">
        <v>0.5</v>
      </c>
      <c r="P349" s="407">
        <v>1</v>
      </c>
      <c r="Q349" s="407"/>
      <c r="R349" s="407"/>
      <c r="S349" s="407">
        <v>1</v>
      </c>
      <c r="T349" s="407" t="s">
        <v>429</v>
      </c>
      <c r="U349" s="407"/>
      <c r="V349" s="407"/>
      <c r="W349" s="336">
        <f t="shared" si="122"/>
        <v>445.5</v>
      </c>
      <c r="X349" s="410">
        <v>221.1</v>
      </c>
      <c r="Y349" s="410">
        <v>96.2</v>
      </c>
      <c r="Z349" s="410">
        <v>95.8</v>
      </c>
      <c r="AA349" s="409">
        <v>21.2</v>
      </c>
      <c r="AB349" s="405"/>
      <c r="AC349" s="405">
        <v>21.2</v>
      </c>
      <c r="AD349" s="405"/>
      <c r="AE349" s="405"/>
      <c r="AF349" s="405"/>
      <c r="AG349" s="409">
        <v>11.2</v>
      </c>
      <c r="AH349" s="405">
        <v>11.2</v>
      </c>
      <c r="AI349" s="405"/>
      <c r="AJ349" s="405"/>
      <c r="AK349" s="409">
        <v>817.5</v>
      </c>
      <c r="AL349" s="50"/>
      <c r="AN349" s="417">
        <f t="shared" si="123"/>
        <v>445.5</v>
      </c>
      <c r="AO349" s="417">
        <f t="shared" si="124"/>
        <v>413.1</v>
      </c>
      <c r="AP349" s="318">
        <f t="shared" si="125"/>
        <v>775.715833086712</v>
      </c>
      <c r="AQ349" s="318">
        <f t="shared" si="126"/>
        <v>734.21240606460105</v>
      </c>
    </row>
    <row r="350" spans="1:45" s="423" customFormat="1" ht="19.95" customHeight="1">
      <c r="A350" s="733"/>
      <c r="B350" s="312" t="s">
        <v>364</v>
      </c>
      <c r="C350" s="468" t="s">
        <v>703</v>
      </c>
      <c r="D350" s="290">
        <v>216</v>
      </c>
      <c r="E350" s="312" t="s">
        <v>15</v>
      </c>
      <c r="F350" s="412">
        <v>1</v>
      </c>
      <c r="G350" s="412"/>
      <c r="H350" s="412"/>
      <c r="I350" s="404">
        <v>0.5</v>
      </c>
      <c r="J350" s="404"/>
      <c r="K350" s="404">
        <v>0.5</v>
      </c>
      <c r="L350" s="412">
        <v>0.5</v>
      </c>
      <c r="M350" s="412"/>
      <c r="N350" s="412"/>
      <c r="O350" s="412">
        <v>0.5</v>
      </c>
      <c r="P350" s="407">
        <v>1</v>
      </c>
      <c r="Q350" s="407"/>
      <c r="R350" s="407"/>
      <c r="S350" s="407">
        <v>1</v>
      </c>
      <c r="T350" s="407" t="s">
        <v>430</v>
      </c>
      <c r="U350" s="407"/>
      <c r="V350" s="407"/>
      <c r="W350" s="336">
        <f t="shared" si="122"/>
        <v>297.70000000000005</v>
      </c>
      <c r="X350" s="410">
        <v>100.7</v>
      </c>
      <c r="Y350" s="410">
        <v>97.3</v>
      </c>
      <c r="Z350" s="410">
        <v>59.8</v>
      </c>
      <c r="AA350" s="409">
        <v>30.3</v>
      </c>
      <c r="AB350" s="405"/>
      <c r="AC350" s="405">
        <v>30.3</v>
      </c>
      <c r="AD350" s="405"/>
      <c r="AE350" s="405"/>
      <c r="AF350" s="405"/>
      <c r="AG350" s="409">
        <v>9.6</v>
      </c>
      <c r="AH350" s="405">
        <v>9.6</v>
      </c>
      <c r="AI350" s="405"/>
      <c r="AJ350" s="405"/>
      <c r="AK350" s="409">
        <v>824</v>
      </c>
      <c r="AL350" s="56"/>
      <c r="AN350" s="417">
        <f t="shared" si="123"/>
        <v>297.70000000000005</v>
      </c>
      <c r="AO350" s="417">
        <f t="shared" si="124"/>
        <v>257.8</v>
      </c>
      <c r="AP350" s="318">
        <f t="shared" si="125"/>
        <v>518.36274637466704</v>
      </c>
      <c r="AQ350" s="318">
        <f t="shared" si="126"/>
        <v>458.19404087013839</v>
      </c>
    </row>
    <row r="351" spans="1:45" s="417" customFormat="1" ht="19.95" customHeight="1">
      <c r="A351" s="733"/>
      <c r="B351" s="313" t="s">
        <v>297</v>
      </c>
      <c r="C351" s="468" t="s">
        <v>704</v>
      </c>
      <c r="D351" s="290">
        <v>270</v>
      </c>
      <c r="E351" s="313" t="s">
        <v>15</v>
      </c>
      <c r="F351" s="412">
        <v>1</v>
      </c>
      <c r="G351" s="412"/>
      <c r="H351" s="412"/>
      <c r="I351" s="404">
        <v>0.5</v>
      </c>
      <c r="J351" s="404"/>
      <c r="K351" s="404">
        <v>0.5</v>
      </c>
      <c r="L351" s="412">
        <v>1</v>
      </c>
      <c r="M351" s="412"/>
      <c r="N351" s="412"/>
      <c r="O351" s="412">
        <v>0.5</v>
      </c>
      <c r="P351" s="407">
        <v>1</v>
      </c>
      <c r="Q351" s="407"/>
      <c r="R351" s="407"/>
      <c r="S351" s="407">
        <v>1</v>
      </c>
      <c r="T351" s="407" t="s">
        <v>429</v>
      </c>
      <c r="U351" s="407"/>
      <c r="V351" s="407"/>
      <c r="W351" s="336">
        <f t="shared" si="122"/>
        <v>537.1</v>
      </c>
      <c r="X351" s="410">
        <v>232</v>
      </c>
      <c r="Y351" s="410">
        <v>90.3</v>
      </c>
      <c r="Z351" s="410">
        <v>97.3</v>
      </c>
      <c r="AA351" s="409">
        <v>111.9</v>
      </c>
      <c r="AB351" s="405"/>
      <c r="AC351" s="405">
        <v>111.9</v>
      </c>
      <c r="AD351" s="405"/>
      <c r="AE351" s="405"/>
      <c r="AF351" s="405"/>
      <c r="AG351" s="409">
        <v>5.6</v>
      </c>
      <c r="AH351" s="405">
        <v>5.6</v>
      </c>
      <c r="AI351" s="405"/>
      <c r="AJ351" s="405"/>
      <c r="AK351" s="409">
        <v>915.1</v>
      </c>
      <c r="AL351" s="50"/>
      <c r="AN351" s="417">
        <f t="shared" si="123"/>
        <v>537.1</v>
      </c>
      <c r="AO351" s="417">
        <f t="shared" si="124"/>
        <v>419.6</v>
      </c>
      <c r="AP351" s="318">
        <f t="shared" si="125"/>
        <v>935.21206274045562</v>
      </c>
      <c r="AQ351" s="318">
        <f t="shared" si="126"/>
        <v>745.76500988793657</v>
      </c>
    </row>
    <row r="352" spans="1:45" s="417" customFormat="1" ht="19.95" customHeight="1">
      <c r="A352" s="733"/>
      <c r="B352" s="313" t="s">
        <v>298</v>
      </c>
      <c r="C352" s="468" t="s">
        <v>705</v>
      </c>
      <c r="D352" s="290">
        <v>313</v>
      </c>
      <c r="E352" s="313" t="s">
        <v>15</v>
      </c>
      <c r="F352" s="412">
        <v>1</v>
      </c>
      <c r="G352" s="412"/>
      <c r="H352" s="412"/>
      <c r="I352" s="404">
        <v>0.5</v>
      </c>
      <c r="J352" s="404"/>
      <c r="K352" s="404">
        <v>0.5</v>
      </c>
      <c r="L352" s="412">
        <v>1</v>
      </c>
      <c r="M352" s="412"/>
      <c r="N352" s="412"/>
      <c r="O352" s="412">
        <v>0.5</v>
      </c>
      <c r="P352" s="407">
        <v>1</v>
      </c>
      <c r="Q352" s="407"/>
      <c r="R352" s="407"/>
      <c r="S352" s="407">
        <v>1</v>
      </c>
      <c r="T352" s="407" t="s">
        <v>429</v>
      </c>
      <c r="U352" s="407"/>
      <c r="V352" s="407"/>
      <c r="W352" s="336">
        <f t="shared" si="122"/>
        <v>545.50000000000011</v>
      </c>
      <c r="X352" s="410">
        <v>291.60000000000002</v>
      </c>
      <c r="Y352" s="410">
        <v>97.6</v>
      </c>
      <c r="Z352" s="410">
        <v>117.5</v>
      </c>
      <c r="AA352" s="409">
        <v>32.200000000000003</v>
      </c>
      <c r="AB352" s="405"/>
      <c r="AC352" s="405">
        <v>32.200000000000003</v>
      </c>
      <c r="AD352" s="405"/>
      <c r="AE352" s="405"/>
      <c r="AF352" s="405"/>
      <c r="AG352" s="409">
        <v>6.6</v>
      </c>
      <c r="AH352" s="405">
        <v>6.6</v>
      </c>
      <c r="AI352" s="405"/>
      <c r="AJ352" s="405"/>
      <c r="AK352" s="409">
        <v>822.6</v>
      </c>
      <c r="AL352" s="50"/>
      <c r="AN352" s="417">
        <f t="shared" si="123"/>
        <v>545.50000000000011</v>
      </c>
      <c r="AO352" s="417">
        <f t="shared" si="124"/>
        <v>506.70000000000005</v>
      </c>
      <c r="AP352" s="318">
        <f t="shared" si="125"/>
        <v>949.83835454276414</v>
      </c>
      <c r="AQ352" s="318">
        <f t="shared" si="126"/>
        <v>900.56990112063272</v>
      </c>
    </row>
    <row r="353" spans="1:45" s="417" customFormat="1" ht="19.95" customHeight="1">
      <c r="A353" s="733"/>
      <c r="B353" s="313" t="s">
        <v>299</v>
      </c>
      <c r="C353" s="468" t="s">
        <v>706</v>
      </c>
      <c r="D353" s="290">
        <v>450</v>
      </c>
      <c r="E353" s="313" t="s">
        <v>15</v>
      </c>
      <c r="F353" s="412">
        <v>1</v>
      </c>
      <c r="G353" s="412"/>
      <c r="H353" s="412"/>
      <c r="I353" s="404">
        <v>0.5</v>
      </c>
      <c r="J353" s="404"/>
      <c r="K353" s="404">
        <v>0.5</v>
      </c>
      <c r="L353" s="412">
        <v>1</v>
      </c>
      <c r="M353" s="412"/>
      <c r="N353" s="412"/>
      <c r="O353" s="412">
        <v>0.5</v>
      </c>
      <c r="P353" s="407">
        <v>1</v>
      </c>
      <c r="Q353" s="407"/>
      <c r="R353" s="407"/>
      <c r="S353" s="407">
        <v>1</v>
      </c>
      <c r="T353" s="407" t="s">
        <v>429</v>
      </c>
      <c r="U353" s="407"/>
      <c r="V353" s="407"/>
      <c r="W353" s="336">
        <f t="shared" si="122"/>
        <v>498</v>
      </c>
      <c r="X353" s="410">
        <v>270.39999999999998</v>
      </c>
      <c r="Y353" s="410">
        <v>97.8</v>
      </c>
      <c r="Z353" s="410">
        <v>111.2</v>
      </c>
      <c r="AA353" s="409">
        <v>11.3</v>
      </c>
      <c r="AB353" s="405"/>
      <c r="AC353" s="405">
        <v>11.3</v>
      </c>
      <c r="AD353" s="405"/>
      <c r="AE353" s="405"/>
      <c r="AF353" s="405"/>
      <c r="AG353" s="409">
        <v>7.3</v>
      </c>
      <c r="AH353" s="405">
        <v>7.3</v>
      </c>
      <c r="AI353" s="405"/>
      <c r="AJ353" s="405"/>
      <c r="AK353" s="409">
        <v>801.7</v>
      </c>
      <c r="AL353" s="50"/>
      <c r="AN353" s="417">
        <f t="shared" si="123"/>
        <v>498</v>
      </c>
      <c r="AO353" s="417">
        <f t="shared" si="124"/>
        <v>479.4</v>
      </c>
      <c r="AP353" s="318">
        <f t="shared" si="125"/>
        <v>867.1301568511393</v>
      </c>
      <c r="AQ353" s="318">
        <f t="shared" si="126"/>
        <v>852.04896506262344</v>
      </c>
    </row>
    <row r="354" spans="1:45" s="417" customFormat="1" ht="19.95" customHeight="1">
      <c r="A354" s="733"/>
      <c r="B354" s="313" t="s">
        <v>301</v>
      </c>
      <c r="C354" s="468" t="s">
        <v>708</v>
      </c>
      <c r="D354" s="290">
        <v>413</v>
      </c>
      <c r="E354" s="313" t="s">
        <v>15</v>
      </c>
      <c r="F354" s="412">
        <v>1</v>
      </c>
      <c r="G354" s="412"/>
      <c r="H354" s="412"/>
      <c r="I354" s="404">
        <v>0.5</v>
      </c>
      <c r="J354" s="404"/>
      <c r="K354" s="404">
        <v>0.5</v>
      </c>
      <c r="L354" s="412">
        <v>1</v>
      </c>
      <c r="M354" s="412"/>
      <c r="N354" s="412"/>
      <c r="O354" s="412">
        <v>0.5</v>
      </c>
      <c r="P354" s="407">
        <v>1</v>
      </c>
      <c r="Q354" s="407"/>
      <c r="R354" s="407"/>
      <c r="S354" s="407">
        <v>1</v>
      </c>
      <c r="T354" s="407" t="s">
        <v>429</v>
      </c>
      <c r="U354" s="407"/>
      <c r="V354" s="407"/>
      <c r="W354" s="336">
        <f t="shared" si="122"/>
        <v>531</v>
      </c>
      <c r="X354" s="410">
        <v>277.89999999999998</v>
      </c>
      <c r="Y354" s="410">
        <v>97.8</v>
      </c>
      <c r="Z354" s="410">
        <v>113.5</v>
      </c>
      <c r="AA354" s="409">
        <v>32.5</v>
      </c>
      <c r="AB354" s="405"/>
      <c r="AC354" s="405">
        <v>32.5</v>
      </c>
      <c r="AD354" s="405"/>
      <c r="AE354" s="405"/>
      <c r="AF354" s="405"/>
      <c r="AG354" s="409">
        <v>9.3000000000000007</v>
      </c>
      <c r="AH354" s="405">
        <v>9.3000000000000007</v>
      </c>
      <c r="AI354" s="405"/>
      <c r="AJ354" s="405"/>
      <c r="AK354" s="409">
        <v>836.4</v>
      </c>
      <c r="AL354" s="50"/>
      <c r="AN354" s="417">
        <f t="shared" si="123"/>
        <v>531</v>
      </c>
      <c r="AO354" s="417">
        <f t="shared" si="124"/>
        <v>489.2</v>
      </c>
      <c r="AP354" s="318">
        <f t="shared" si="125"/>
        <v>924.59058893163638</v>
      </c>
      <c r="AQ354" s="318">
        <f t="shared" si="126"/>
        <v>869.46673698088307</v>
      </c>
    </row>
    <row r="355" spans="1:45" s="420" customFormat="1" ht="19.95" customHeight="1">
      <c r="A355" s="3">
        <v>7</v>
      </c>
      <c r="B355" s="12" t="s">
        <v>10</v>
      </c>
      <c r="C355" s="12"/>
      <c r="D355" s="3"/>
      <c r="E355" s="12"/>
      <c r="F355" s="418">
        <f t="shared" ref="F355:AK355" si="127">SUM(F348:F354)</f>
        <v>7</v>
      </c>
      <c r="G355" s="418">
        <f t="shared" si="127"/>
        <v>0</v>
      </c>
      <c r="H355" s="418">
        <f t="shared" si="127"/>
        <v>0</v>
      </c>
      <c r="I355" s="418">
        <f t="shared" si="127"/>
        <v>3.5</v>
      </c>
      <c r="J355" s="418">
        <f t="shared" si="127"/>
        <v>0</v>
      </c>
      <c r="K355" s="418">
        <f t="shared" si="127"/>
        <v>3.5</v>
      </c>
      <c r="L355" s="418">
        <f t="shared" si="127"/>
        <v>6.5</v>
      </c>
      <c r="M355" s="418">
        <f t="shared" si="127"/>
        <v>0</v>
      </c>
      <c r="N355" s="418">
        <f t="shared" si="127"/>
        <v>0</v>
      </c>
      <c r="O355" s="418">
        <f t="shared" si="127"/>
        <v>3.5</v>
      </c>
      <c r="P355" s="419">
        <f t="shared" si="127"/>
        <v>7</v>
      </c>
      <c r="Q355" s="419">
        <f t="shared" si="127"/>
        <v>0</v>
      </c>
      <c r="R355" s="419">
        <f t="shared" si="127"/>
        <v>0</v>
      </c>
      <c r="S355" s="419">
        <f t="shared" si="127"/>
        <v>7</v>
      </c>
      <c r="T355" s="419">
        <f t="shared" si="127"/>
        <v>0</v>
      </c>
      <c r="U355" s="419">
        <f t="shared" si="127"/>
        <v>0</v>
      </c>
      <c r="V355" s="419">
        <f t="shared" si="127"/>
        <v>0</v>
      </c>
      <c r="W355" s="418">
        <f t="shared" si="127"/>
        <v>3379</v>
      </c>
      <c r="X355" s="418">
        <f t="shared" si="127"/>
        <v>1656.8000000000002</v>
      </c>
      <c r="Y355" s="418">
        <f t="shared" si="127"/>
        <v>673.49999999999989</v>
      </c>
      <c r="Z355" s="418">
        <f t="shared" si="127"/>
        <v>703.7</v>
      </c>
      <c r="AA355" s="418">
        <f t="shared" si="127"/>
        <v>274.90000000000003</v>
      </c>
      <c r="AB355" s="418">
        <f t="shared" si="127"/>
        <v>0</v>
      </c>
      <c r="AC355" s="418">
        <f t="shared" si="127"/>
        <v>274.90000000000003</v>
      </c>
      <c r="AD355" s="418">
        <f t="shared" si="127"/>
        <v>0</v>
      </c>
      <c r="AE355" s="418">
        <f t="shared" si="127"/>
        <v>0</v>
      </c>
      <c r="AF355" s="418">
        <f t="shared" si="127"/>
        <v>0</v>
      </c>
      <c r="AG355" s="418">
        <f t="shared" si="127"/>
        <v>70.099999999999994</v>
      </c>
      <c r="AH355" s="418">
        <f t="shared" si="127"/>
        <v>58.900000000000006</v>
      </c>
      <c r="AI355" s="418">
        <f t="shared" si="127"/>
        <v>0</v>
      </c>
      <c r="AJ355" s="418">
        <f t="shared" si="127"/>
        <v>11.2</v>
      </c>
      <c r="AK355" s="418">
        <f t="shared" si="127"/>
        <v>5867.7</v>
      </c>
      <c r="AL355" s="418"/>
      <c r="AN355" s="418">
        <f>SUM(AN348:AN354)</f>
        <v>3379</v>
      </c>
      <c r="AO355" s="418">
        <f>SUM(AO348:AO354)</f>
        <v>3034.0000000000005</v>
      </c>
      <c r="AP355" s="418">
        <f>'[1]Сосковская ЦРБ'!$K$90</f>
        <v>5883.5999999999995</v>
      </c>
      <c r="AQ355" s="418">
        <f>'[1]Сосковская ЦРБ'!$K$11</f>
        <v>5392.4</v>
      </c>
      <c r="AR355" s="420" t="e">
        <f>AP355-AP348-AP349-AP350-#REF!-AP351-AP352-#REF!-AP353-#REF!-#REF!-AP354-#REF!</f>
        <v>#REF!</v>
      </c>
      <c r="AS355" s="420" t="e">
        <f>AQ355-AQ348-AQ349-AQ350-#REF!-AQ351-AQ352-#REF!-AQ353-#REF!-#REF!-AQ354-#REF!</f>
        <v>#REF!</v>
      </c>
    </row>
    <row r="356" spans="1:45" s="417" customFormat="1" ht="19.95" customHeight="1">
      <c r="A356" s="733" t="s">
        <v>303</v>
      </c>
      <c r="B356" s="313" t="s">
        <v>304</v>
      </c>
      <c r="C356" s="44" t="s">
        <v>484</v>
      </c>
      <c r="D356" s="314">
        <v>257</v>
      </c>
      <c r="E356" s="313" t="s">
        <v>15</v>
      </c>
      <c r="F356" s="50">
        <v>1</v>
      </c>
      <c r="G356" s="49"/>
      <c r="H356" s="49"/>
      <c r="I356" s="49">
        <v>0.25</v>
      </c>
      <c r="J356" s="49"/>
      <c r="K356" s="49"/>
      <c r="L356" s="50">
        <v>1</v>
      </c>
      <c r="M356" s="50"/>
      <c r="N356" s="50"/>
      <c r="O356" s="50">
        <v>0.25</v>
      </c>
      <c r="P356" s="310">
        <v>1</v>
      </c>
      <c r="Q356" s="310"/>
      <c r="R356" s="310"/>
      <c r="S356" s="310"/>
      <c r="T356" s="289" t="s">
        <v>429</v>
      </c>
      <c r="U356" s="289"/>
      <c r="V356" s="50"/>
      <c r="W356" s="345">
        <f t="shared" ref="W356:W363" si="128">X356+Y356+Z356+AA356+AF356+AG356</f>
        <v>546.73460000000011</v>
      </c>
      <c r="X356" s="56">
        <v>372.3</v>
      </c>
      <c r="Y356" s="56"/>
      <c r="Z356" s="54">
        <v>112.43460000000005</v>
      </c>
      <c r="AA356" s="345">
        <v>40.800000000000004</v>
      </c>
      <c r="AB356" s="56">
        <v>0.9</v>
      </c>
      <c r="AC356" s="56">
        <v>32.700000000000003</v>
      </c>
      <c r="AD356" s="56">
        <v>0</v>
      </c>
      <c r="AE356" s="56">
        <v>7.2</v>
      </c>
      <c r="AF356" s="56"/>
      <c r="AG356" s="54">
        <v>21.2</v>
      </c>
      <c r="AH356" s="56">
        <v>12</v>
      </c>
      <c r="AI356" s="56"/>
      <c r="AJ356" s="56">
        <v>9.1999999999999993</v>
      </c>
      <c r="AK356" s="456">
        <v>720.3</v>
      </c>
      <c r="AL356" s="318"/>
      <c r="AN356" s="417">
        <f t="shared" ref="AN356:AN367" si="129">W356</f>
        <v>546.73460000000011</v>
      </c>
      <c r="AO356" s="417">
        <f t="shared" ref="AO356:AO367" si="130">X356+Y356+Z356</f>
        <v>484.73460000000006</v>
      </c>
      <c r="AP356" s="318">
        <f t="shared" ref="AP356:AP367" si="131">$AP$368*(AN356/$AN$368)</f>
        <v>681.32775527734975</v>
      </c>
      <c r="AQ356" s="318">
        <f t="shared" ref="AQ356:AQ367" si="132">$AQ$368*(AO356/$AO$368)</f>
        <v>633.64743063536378</v>
      </c>
    </row>
    <row r="357" spans="1:45" s="417" customFormat="1" ht="19.95" customHeight="1">
      <c r="A357" s="733"/>
      <c r="B357" s="313" t="s">
        <v>305</v>
      </c>
      <c r="C357" s="44" t="s">
        <v>485</v>
      </c>
      <c r="D357" s="314">
        <v>209</v>
      </c>
      <c r="E357" s="313" t="s">
        <v>15</v>
      </c>
      <c r="F357" s="50">
        <v>1</v>
      </c>
      <c r="G357" s="49"/>
      <c r="H357" s="49"/>
      <c r="I357" s="49">
        <v>0.25</v>
      </c>
      <c r="J357" s="49"/>
      <c r="K357" s="49"/>
      <c r="L357" s="50">
        <v>1</v>
      </c>
      <c r="M357" s="50"/>
      <c r="N357" s="50"/>
      <c r="O357" s="50">
        <v>0.25</v>
      </c>
      <c r="P357" s="310">
        <v>1</v>
      </c>
      <c r="Q357" s="310"/>
      <c r="R357" s="310"/>
      <c r="S357" s="310">
        <v>1</v>
      </c>
      <c r="T357" s="289" t="s">
        <v>429</v>
      </c>
      <c r="U357" s="289"/>
      <c r="V357" s="50"/>
      <c r="W357" s="345">
        <f t="shared" si="128"/>
        <v>637.5</v>
      </c>
      <c r="X357" s="56">
        <v>337.7</v>
      </c>
      <c r="Y357" s="56">
        <v>102.3</v>
      </c>
      <c r="Z357" s="54">
        <v>132.80000000000001</v>
      </c>
      <c r="AA357" s="345">
        <v>43.5</v>
      </c>
      <c r="AB357" s="56">
        <v>0.7</v>
      </c>
      <c r="AC357" s="56">
        <v>33.1</v>
      </c>
      <c r="AD357" s="56">
        <v>0</v>
      </c>
      <c r="AE357" s="56">
        <v>9.6999999999999993</v>
      </c>
      <c r="AF357" s="56"/>
      <c r="AG357" s="54">
        <v>21.2</v>
      </c>
      <c r="AH357" s="56">
        <v>12</v>
      </c>
      <c r="AI357" s="56"/>
      <c r="AJ357" s="56">
        <v>9.1999999999999993</v>
      </c>
      <c r="AK357" s="456">
        <v>756.6</v>
      </c>
      <c r="AL357" s="318"/>
      <c r="AN357" s="417">
        <f t="shared" si="129"/>
        <v>637.5</v>
      </c>
      <c r="AO357" s="417">
        <f t="shared" si="130"/>
        <v>572.79999999999995</v>
      </c>
      <c r="AP357" s="318">
        <f t="shared" si="131"/>
        <v>794.43745464309438</v>
      </c>
      <c r="AQ357" s="318">
        <f t="shared" si="132"/>
        <v>748.76695054971583</v>
      </c>
    </row>
    <row r="358" spans="1:45" s="417" customFormat="1" ht="19.95" customHeight="1">
      <c r="A358" s="733"/>
      <c r="B358" s="313" t="s">
        <v>306</v>
      </c>
      <c r="C358" s="44" t="s">
        <v>486</v>
      </c>
      <c r="D358" s="314">
        <v>164</v>
      </c>
      <c r="E358" s="313" t="s">
        <v>15</v>
      </c>
      <c r="F358" s="50">
        <v>1</v>
      </c>
      <c r="G358" s="49"/>
      <c r="H358" s="49"/>
      <c r="I358" s="49">
        <v>0.25</v>
      </c>
      <c r="J358" s="49"/>
      <c r="K358" s="49"/>
      <c r="L358" s="50">
        <v>1</v>
      </c>
      <c r="M358" s="50"/>
      <c r="N358" s="50"/>
      <c r="O358" s="50">
        <v>0.25</v>
      </c>
      <c r="P358" s="310">
        <v>1</v>
      </c>
      <c r="Q358" s="310"/>
      <c r="R358" s="310"/>
      <c r="S358" s="310">
        <v>1</v>
      </c>
      <c r="T358" s="289" t="s">
        <v>429</v>
      </c>
      <c r="U358" s="289"/>
      <c r="V358" s="50"/>
      <c r="W358" s="345">
        <f t="shared" si="128"/>
        <v>599.10000000000014</v>
      </c>
      <c r="X358" s="56">
        <v>312.10000000000002</v>
      </c>
      <c r="Y358" s="56">
        <v>103.2</v>
      </c>
      <c r="Z358" s="54">
        <v>125.4</v>
      </c>
      <c r="AA358" s="345">
        <v>42.199999999999996</v>
      </c>
      <c r="AB358" s="56">
        <v>0.9</v>
      </c>
      <c r="AC358" s="56">
        <v>37.299999999999997</v>
      </c>
      <c r="AD358" s="56">
        <v>0</v>
      </c>
      <c r="AE358" s="56">
        <v>4</v>
      </c>
      <c r="AF358" s="56"/>
      <c r="AG358" s="54">
        <v>16.2</v>
      </c>
      <c r="AH358" s="56">
        <v>12</v>
      </c>
      <c r="AI358" s="56"/>
      <c r="AJ358" s="56">
        <v>4.2</v>
      </c>
      <c r="AK358" s="456">
        <v>650.20000000000005</v>
      </c>
      <c r="AL358" s="318"/>
      <c r="AN358" s="417">
        <f t="shared" si="129"/>
        <v>599.10000000000014</v>
      </c>
      <c r="AO358" s="417">
        <f t="shared" si="130"/>
        <v>540.70000000000005</v>
      </c>
      <c r="AP358" s="318">
        <f t="shared" si="131"/>
        <v>746.5842809045929</v>
      </c>
      <c r="AQ358" s="318">
        <f t="shared" si="132"/>
        <v>706.80567416590679</v>
      </c>
    </row>
    <row r="359" spans="1:45" s="417" customFormat="1" ht="19.95" customHeight="1">
      <c r="A359" s="733"/>
      <c r="B359" s="313" t="s">
        <v>307</v>
      </c>
      <c r="C359" s="44" t="s">
        <v>487</v>
      </c>
      <c r="D359" s="314">
        <v>263</v>
      </c>
      <c r="E359" s="313" t="s">
        <v>15</v>
      </c>
      <c r="F359" s="50">
        <v>1</v>
      </c>
      <c r="G359" s="49"/>
      <c r="H359" s="49"/>
      <c r="I359" s="49">
        <v>0.25</v>
      </c>
      <c r="J359" s="49"/>
      <c r="K359" s="49"/>
      <c r="L359" s="50"/>
      <c r="M359" s="50"/>
      <c r="N359" s="50"/>
      <c r="O359" s="50">
        <v>0.25</v>
      </c>
      <c r="P359" s="310"/>
      <c r="Q359" s="310"/>
      <c r="R359" s="310"/>
      <c r="S359" s="310"/>
      <c r="T359" s="289"/>
      <c r="U359" s="289"/>
      <c r="V359" s="50"/>
      <c r="W359" s="345">
        <f t="shared" si="128"/>
        <v>416.1</v>
      </c>
      <c r="X359" s="56">
        <v>275.8</v>
      </c>
      <c r="Y359" s="56"/>
      <c r="Z359" s="54">
        <v>83.3</v>
      </c>
      <c r="AA359" s="345">
        <v>41.400000000000006</v>
      </c>
      <c r="AB359" s="56">
        <v>0.2</v>
      </c>
      <c r="AC359" s="56">
        <v>37.200000000000003</v>
      </c>
      <c r="AD359" s="56">
        <v>0</v>
      </c>
      <c r="AE359" s="56">
        <v>4</v>
      </c>
      <c r="AF359" s="56"/>
      <c r="AG359" s="54">
        <v>15.6</v>
      </c>
      <c r="AH359" s="56">
        <v>10.199999999999999</v>
      </c>
      <c r="AI359" s="56"/>
      <c r="AJ359" s="56">
        <v>5.4</v>
      </c>
      <c r="AK359" s="456">
        <v>512.20000000000005</v>
      </c>
      <c r="AL359" s="318"/>
      <c r="AN359" s="417">
        <f t="shared" si="129"/>
        <v>416.1</v>
      </c>
      <c r="AO359" s="417">
        <f t="shared" si="130"/>
        <v>359.1</v>
      </c>
      <c r="AP359" s="318">
        <f t="shared" si="131"/>
        <v>518.53399980704569</v>
      </c>
      <c r="AQ359" s="318">
        <f t="shared" si="132"/>
        <v>469.41726945251924</v>
      </c>
    </row>
    <row r="360" spans="1:45" s="417" customFormat="1" ht="19.95" customHeight="1">
      <c r="A360" s="733"/>
      <c r="B360" s="313" t="s">
        <v>308</v>
      </c>
      <c r="C360" s="44" t="s">
        <v>488</v>
      </c>
      <c r="D360" s="314">
        <v>390</v>
      </c>
      <c r="E360" s="313" t="s">
        <v>15</v>
      </c>
      <c r="F360" s="50">
        <v>1</v>
      </c>
      <c r="G360" s="49"/>
      <c r="H360" s="49"/>
      <c r="I360" s="49">
        <v>0.25</v>
      </c>
      <c r="J360" s="49"/>
      <c r="K360" s="49"/>
      <c r="L360" s="50">
        <v>1</v>
      </c>
      <c r="M360" s="50"/>
      <c r="N360" s="50"/>
      <c r="O360" s="50">
        <v>0.25</v>
      </c>
      <c r="P360" s="310">
        <v>1</v>
      </c>
      <c r="Q360" s="310"/>
      <c r="R360" s="310"/>
      <c r="S360" s="310">
        <v>1</v>
      </c>
      <c r="T360" s="289" t="s">
        <v>429</v>
      </c>
      <c r="U360" s="289"/>
      <c r="V360" s="50"/>
      <c r="W360" s="345">
        <f t="shared" si="128"/>
        <v>751.2</v>
      </c>
      <c r="X360" s="56">
        <v>328.7</v>
      </c>
      <c r="Y360" s="56">
        <v>107.3</v>
      </c>
      <c r="Z360" s="54">
        <v>131.69999999999999</v>
      </c>
      <c r="AA360" s="345">
        <v>161.30000000000001</v>
      </c>
      <c r="AB360" s="56">
        <v>0.9</v>
      </c>
      <c r="AC360" s="56">
        <v>149.1</v>
      </c>
      <c r="AD360" s="56">
        <v>0</v>
      </c>
      <c r="AE360" s="56">
        <v>11.3</v>
      </c>
      <c r="AF360" s="56"/>
      <c r="AG360" s="54">
        <v>22.2</v>
      </c>
      <c r="AH360" s="56">
        <v>10.199999999999999</v>
      </c>
      <c r="AI360" s="56"/>
      <c r="AJ360" s="56">
        <v>12</v>
      </c>
      <c r="AK360" s="456">
        <v>830.8</v>
      </c>
      <c r="AL360" s="318"/>
      <c r="AN360" s="417">
        <f t="shared" si="129"/>
        <v>751.2</v>
      </c>
      <c r="AO360" s="417">
        <f t="shared" si="130"/>
        <v>567.70000000000005</v>
      </c>
      <c r="AP360" s="318">
        <f t="shared" si="131"/>
        <v>936.12771125943925</v>
      </c>
      <c r="AQ360" s="318">
        <f t="shared" si="132"/>
        <v>742.10020570369011</v>
      </c>
    </row>
    <row r="361" spans="1:45" s="417" customFormat="1" ht="19.95" customHeight="1">
      <c r="A361" s="733"/>
      <c r="B361" s="313" t="s">
        <v>309</v>
      </c>
      <c r="C361" s="44" t="s">
        <v>489</v>
      </c>
      <c r="D361" s="314">
        <v>350</v>
      </c>
      <c r="E361" s="313" t="s">
        <v>18</v>
      </c>
      <c r="F361" s="50"/>
      <c r="G361" s="49">
        <v>1</v>
      </c>
      <c r="H361" s="49"/>
      <c r="I361" s="49">
        <v>0.25</v>
      </c>
      <c r="J361" s="49"/>
      <c r="K361" s="49"/>
      <c r="L361" s="50"/>
      <c r="M361" s="50">
        <v>1</v>
      </c>
      <c r="N361" s="50"/>
      <c r="O361" s="50">
        <v>0.25</v>
      </c>
      <c r="P361" s="310"/>
      <c r="Q361" s="310">
        <v>1</v>
      </c>
      <c r="R361" s="310"/>
      <c r="S361" s="310"/>
      <c r="T361" s="289"/>
      <c r="U361" s="289" t="s">
        <v>429</v>
      </c>
      <c r="V361" s="50"/>
      <c r="W361" s="345">
        <f t="shared" si="128"/>
        <v>471.4</v>
      </c>
      <c r="X361" s="56">
        <v>316.8</v>
      </c>
      <c r="Y361" s="56"/>
      <c r="Z361" s="54">
        <v>95.7</v>
      </c>
      <c r="AA361" s="345">
        <v>42.7</v>
      </c>
      <c r="AB361" s="56">
        <v>0.7</v>
      </c>
      <c r="AC361" s="56">
        <v>32.700000000000003</v>
      </c>
      <c r="AD361" s="56">
        <v>0</v>
      </c>
      <c r="AE361" s="56">
        <v>9.3000000000000007</v>
      </c>
      <c r="AF361" s="56"/>
      <c r="AG361" s="54">
        <v>16.2</v>
      </c>
      <c r="AH361" s="56">
        <v>12</v>
      </c>
      <c r="AI361" s="56"/>
      <c r="AJ361" s="56">
        <v>4.2</v>
      </c>
      <c r="AK361" s="456">
        <v>710.2</v>
      </c>
      <c r="AL361" s="318"/>
      <c r="AN361" s="417">
        <f t="shared" si="129"/>
        <v>471.4</v>
      </c>
      <c r="AO361" s="417">
        <f t="shared" si="130"/>
        <v>412.5</v>
      </c>
      <c r="AP361" s="318">
        <f t="shared" si="131"/>
        <v>587.44755469608572</v>
      </c>
      <c r="AQ361" s="318">
        <f t="shared" si="132"/>
        <v>539.22200960502414</v>
      </c>
    </row>
    <row r="362" spans="1:45" s="417" customFormat="1" ht="19.95" customHeight="1">
      <c r="A362" s="733"/>
      <c r="B362" s="313" t="s">
        <v>310</v>
      </c>
      <c r="C362" s="44" t="s">
        <v>490</v>
      </c>
      <c r="D362" s="314">
        <v>294</v>
      </c>
      <c r="E362" s="313" t="s">
        <v>15</v>
      </c>
      <c r="F362" s="50">
        <v>1</v>
      </c>
      <c r="G362" s="49"/>
      <c r="H362" s="49"/>
      <c r="I362" s="49">
        <v>0.25</v>
      </c>
      <c r="J362" s="49"/>
      <c r="K362" s="49"/>
      <c r="L362" s="50">
        <v>1</v>
      </c>
      <c r="M362" s="50"/>
      <c r="N362" s="50"/>
      <c r="O362" s="50">
        <v>0.25</v>
      </c>
      <c r="P362" s="310">
        <v>1</v>
      </c>
      <c r="Q362" s="310"/>
      <c r="R362" s="310"/>
      <c r="S362" s="310"/>
      <c r="T362" s="289" t="s">
        <v>429</v>
      </c>
      <c r="U362" s="289"/>
      <c r="V362" s="50"/>
      <c r="W362" s="345">
        <f t="shared" si="128"/>
        <v>480.79999999999995</v>
      </c>
      <c r="X362" s="56">
        <v>322.7</v>
      </c>
      <c r="Y362" s="56"/>
      <c r="Z362" s="54">
        <v>97.5</v>
      </c>
      <c r="AA362" s="345">
        <v>42.599999999999994</v>
      </c>
      <c r="AB362" s="56">
        <v>0.9</v>
      </c>
      <c r="AC362" s="56">
        <v>29.7</v>
      </c>
      <c r="AD362" s="56">
        <v>0</v>
      </c>
      <c r="AE362" s="56">
        <v>12</v>
      </c>
      <c r="AF362" s="56"/>
      <c r="AG362" s="54">
        <v>18</v>
      </c>
      <c r="AH362" s="56">
        <v>12</v>
      </c>
      <c r="AI362" s="56"/>
      <c r="AJ362" s="56">
        <v>6</v>
      </c>
      <c r="AK362" s="456">
        <v>713.5</v>
      </c>
      <c r="AL362" s="318"/>
      <c r="AN362" s="417">
        <f t="shared" si="129"/>
        <v>480.79999999999995</v>
      </c>
      <c r="AO362" s="417">
        <f t="shared" si="130"/>
        <v>420.2</v>
      </c>
      <c r="AP362" s="318">
        <f t="shared" si="131"/>
        <v>599.16161285082319</v>
      </c>
      <c r="AQ362" s="318">
        <f t="shared" si="132"/>
        <v>549.28748711765127</v>
      </c>
    </row>
    <row r="363" spans="1:45" s="417" customFormat="1" ht="19.95" customHeight="1">
      <c r="A363" s="733"/>
      <c r="B363" s="313" t="s">
        <v>311</v>
      </c>
      <c r="C363" s="44" t="s">
        <v>491</v>
      </c>
      <c r="D363" s="314">
        <v>660</v>
      </c>
      <c r="E363" s="313" t="s">
        <v>15</v>
      </c>
      <c r="F363" s="50">
        <v>0.5</v>
      </c>
      <c r="G363" s="49"/>
      <c r="H363" s="49"/>
      <c r="I363" s="49">
        <v>0.25</v>
      </c>
      <c r="J363" s="49"/>
      <c r="K363" s="49"/>
      <c r="L363" s="50">
        <v>0.25</v>
      </c>
      <c r="M363" s="50"/>
      <c r="N363" s="50"/>
      <c r="O363" s="50"/>
      <c r="P363" s="310"/>
      <c r="Q363" s="310"/>
      <c r="R363" s="310"/>
      <c r="S363" s="310"/>
      <c r="T363" s="289" t="s">
        <v>430</v>
      </c>
      <c r="U363" s="289"/>
      <c r="V363" s="50"/>
      <c r="W363" s="345">
        <f t="shared" si="128"/>
        <v>221.09999999999997</v>
      </c>
      <c r="X363" s="56">
        <v>138.4</v>
      </c>
      <c r="Y363" s="56"/>
      <c r="Z363" s="54">
        <v>41.8</v>
      </c>
      <c r="AA363" s="345">
        <v>29.2</v>
      </c>
      <c r="AB363" s="56">
        <v>0.4</v>
      </c>
      <c r="AC363" s="56">
        <v>21.8</v>
      </c>
      <c r="AD363" s="56">
        <v>0</v>
      </c>
      <c r="AE363" s="56">
        <v>7</v>
      </c>
      <c r="AF363" s="56"/>
      <c r="AG363" s="54">
        <v>11.7</v>
      </c>
      <c r="AH363" s="56">
        <v>6.3</v>
      </c>
      <c r="AI363" s="56"/>
      <c r="AJ363" s="56">
        <v>5.4</v>
      </c>
      <c r="AK363" s="456">
        <v>272.10000000000002</v>
      </c>
      <c r="AL363" s="318" t="s">
        <v>958</v>
      </c>
      <c r="AN363" s="417">
        <f t="shared" si="129"/>
        <v>221.09999999999997</v>
      </c>
      <c r="AO363" s="417">
        <f t="shared" si="130"/>
        <v>180.2</v>
      </c>
      <c r="AP363" s="318">
        <f t="shared" si="131"/>
        <v>275.52960191621668</v>
      </c>
      <c r="AQ363" s="318">
        <f t="shared" si="132"/>
        <v>235.55831789290988</v>
      </c>
    </row>
    <row r="364" spans="1:45" s="417" customFormat="1" ht="19.95" customHeight="1">
      <c r="A364" s="733"/>
      <c r="B364" s="313" t="s">
        <v>252</v>
      </c>
      <c r="C364" s="44" t="s">
        <v>492</v>
      </c>
      <c r="D364" s="314">
        <v>772</v>
      </c>
      <c r="E364" s="313" t="s">
        <v>15</v>
      </c>
      <c r="F364" s="49">
        <v>1</v>
      </c>
      <c r="G364" s="49"/>
      <c r="H364" s="49"/>
      <c r="I364" s="49">
        <v>0.25</v>
      </c>
      <c r="J364" s="49"/>
      <c r="K364" s="49"/>
      <c r="L364" s="50">
        <v>1</v>
      </c>
      <c r="M364" s="50"/>
      <c r="N364" s="50"/>
      <c r="O364" s="50">
        <v>0.25</v>
      </c>
      <c r="P364" s="310">
        <v>1</v>
      </c>
      <c r="Q364" s="310"/>
      <c r="R364" s="310"/>
      <c r="S364" s="310">
        <v>1</v>
      </c>
      <c r="T364" s="289" t="s">
        <v>429</v>
      </c>
      <c r="U364" s="289"/>
      <c r="V364" s="50"/>
      <c r="W364" s="345">
        <f>X364+Y364+Z364+AA364+AF364+AG364</f>
        <v>870.69999999999993</v>
      </c>
      <c r="X364" s="54">
        <v>379.2</v>
      </c>
      <c r="Y364" s="54">
        <v>108.6</v>
      </c>
      <c r="Z364" s="54">
        <v>147.30000000000001</v>
      </c>
      <c r="AA364" s="345">
        <v>215.20000000000002</v>
      </c>
      <c r="AB364" s="54">
        <v>0.9</v>
      </c>
      <c r="AC364" s="54">
        <v>202.3</v>
      </c>
      <c r="AD364" s="54">
        <v>0</v>
      </c>
      <c r="AE364" s="54">
        <v>12</v>
      </c>
      <c r="AF364" s="54"/>
      <c r="AG364" s="54">
        <v>20.399999999999999</v>
      </c>
      <c r="AH364" s="54">
        <v>15</v>
      </c>
      <c r="AI364" s="54"/>
      <c r="AJ364" s="54">
        <v>5.4</v>
      </c>
      <c r="AK364" s="345">
        <v>1131.3</v>
      </c>
      <c r="AL364" s="318"/>
      <c r="AN364" s="417">
        <f t="shared" si="129"/>
        <v>870.69999999999993</v>
      </c>
      <c r="AO364" s="417">
        <f t="shared" si="130"/>
        <v>635.09999999999991</v>
      </c>
      <c r="AP364" s="318">
        <f t="shared" si="131"/>
        <v>1085.0457909925369</v>
      </c>
      <c r="AQ364" s="318">
        <f t="shared" si="132"/>
        <v>830.20581406097153</v>
      </c>
    </row>
    <row r="365" spans="1:45" s="417" customFormat="1" ht="19.95" customHeight="1">
      <c r="A365" s="733"/>
      <c r="B365" s="313" t="s">
        <v>312</v>
      </c>
      <c r="C365" s="44" t="s">
        <v>493</v>
      </c>
      <c r="D365" s="314">
        <v>251</v>
      </c>
      <c r="E365" s="313" t="s">
        <v>15</v>
      </c>
      <c r="F365" s="50">
        <v>1</v>
      </c>
      <c r="G365" s="49"/>
      <c r="H365" s="49"/>
      <c r="I365" s="49">
        <v>0.25</v>
      </c>
      <c r="J365" s="49"/>
      <c r="K365" s="49"/>
      <c r="L365" s="50">
        <v>1</v>
      </c>
      <c r="M365" s="50"/>
      <c r="N365" s="50"/>
      <c r="O365" s="50">
        <v>0.25</v>
      </c>
      <c r="P365" s="310">
        <v>1</v>
      </c>
      <c r="Q365" s="310"/>
      <c r="R365" s="310"/>
      <c r="S365" s="310"/>
      <c r="T365" s="289" t="s">
        <v>429</v>
      </c>
      <c r="U365" s="289"/>
      <c r="V365" s="50"/>
      <c r="W365" s="345">
        <f t="shared" ref="W365:W381" si="133">X365+Y365+Z365+AA365+AF365+AG365</f>
        <v>722.6</v>
      </c>
      <c r="X365" s="56">
        <v>317.3</v>
      </c>
      <c r="Y365" s="56"/>
      <c r="Z365" s="54">
        <v>95.8</v>
      </c>
      <c r="AA365" s="345">
        <v>293.5</v>
      </c>
      <c r="AB365" s="56">
        <v>0.9</v>
      </c>
      <c r="AC365" s="56">
        <v>280.60000000000002</v>
      </c>
      <c r="AD365" s="56">
        <v>0</v>
      </c>
      <c r="AE365" s="56">
        <v>12</v>
      </c>
      <c r="AF365" s="56"/>
      <c r="AG365" s="54">
        <v>16</v>
      </c>
      <c r="AH365" s="56">
        <v>12</v>
      </c>
      <c r="AI365" s="56"/>
      <c r="AJ365" s="56">
        <v>4</v>
      </c>
      <c r="AK365" s="456">
        <v>969.6</v>
      </c>
      <c r="AL365" s="318"/>
      <c r="AN365" s="417">
        <f t="shared" si="129"/>
        <v>722.6</v>
      </c>
      <c r="AO365" s="417">
        <f t="shared" si="130"/>
        <v>413.1</v>
      </c>
      <c r="AP365" s="318">
        <f t="shared" si="131"/>
        <v>900.48706623545104</v>
      </c>
      <c r="AQ365" s="318">
        <f t="shared" si="132"/>
        <v>540.00633252808598</v>
      </c>
    </row>
    <row r="366" spans="1:45" s="417" customFormat="1" ht="19.95" customHeight="1">
      <c r="A366" s="733"/>
      <c r="B366" s="313" t="s">
        <v>313</v>
      </c>
      <c r="C366" s="44" t="s">
        <v>494</v>
      </c>
      <c r="D366" s="314">
        <v>51</v>
      </c>
      <c r="E366" s="313" t="s">
        <v>15</v>
      </c>
      <c r="F366" s="50">
        <v>1</v>
      </c>
      <c r="G366" s="49"/>
      <c r="H366" s="49"/>
      <c r="I366" s="49">
        <v>0.25</v>
      </c>
      <c r="J366" s="49"/>
      <c r="K366" s="49"/>
      <c r="L366" s="50">
        <v>1</v>
      </c>
      <c r="M366" s="50"/>
      <c r="N366" s="50"/>
      <c r="O366" s="50">
        <v>0.25</v>
      </c>
      <c r="P366" s="310">
        <v>1</v>
      </c>
      <c r="Q366" s="310"/>
      <c r="R366" s="310"/>
      <c r="S366" s="310"/>
      <c r="T366" s="289" t="s">
        <v>429</v>
      </c>
      <c r="U366" s="289"/>
      <c r="V366" s="50"/>
      <c r="W366" s="345">
        <f t="shared" si="133"/>
        <v>518.9</v>
      </c>
      <c r="X366" s="56">
        <v>349.3</v>
      </c>
      <c r="Y366" s="56"/>
      <c r="Z366" s="54">
        <v>105.5</v>
      </c>
      <c r="AA366" s="345">
        <v>50.7</v>
      </c>
      <c r="AB366" s="56">
        <v>0.6</v>
      </c>
      <c r="AC366" s="56">
        <v>39.6</v>
      </c>
      <c r="AD366" s="56">
        <v>0</v>
      </c>
      <c r="AE366" s="56">
        <v>10.5</v>
      </c>
      <c r="AF366" s="56"/>
      <c r="AG366" s="54">
        <v>13.399999999999999</v>
      </c>
      <c r="AH366" s="56">
        <v>4.2</v>
      </c>
      <c r="AI366" s="56"/>
      <c r="AJ366" s="56">
        <v>9.1999999999999993</v>
      </c>
      <c r="AK366" s="456">
        <v>756.6</v>
      </c>
      <c r="AL366" s="318"/>
      <c r="AN366" s="417">
        <f t="shared" si="129"/>
        <v>518.9</v>
      </c>
      <c r="AO366" s="417">
        <f t="shared" si="130"/>
        <v>454.8</v>
      </c>
      <c r="AP366" s="318">
        <f t="shared" si="131"/>
        <v>646.64093366949282</v>
      </c>
      <c r="AQ366" s="318">
        <f t="shared" si="132"/>
        <v>594.51677568088485</v>
      </c>
    </row>
    <row r="367" spans="1:45" s="425" customFormat="1" ht="19.95" customHeight="1">
      <c r="A367" s="733"/>
      <c r="B367" s="58" t="s">
        <v>314</v>
      </c>
      <c r="C367" s="291" t="s">
        <v>495</v>
      </c>
      <c r="D367" s="59">
        <v>224</v>
      </c>
      <c r="E367" s="58" t="s">
        <v>15</v>
      </c>
      <c r="F367" s="60">
        <v>1</v>
      </c>
      <c r="G367" s="62"/>
      <c r="H367" s="62"/>
      <c r="I367" s="62">
        <v>0.25</v>
      </c>
      <c r="J367" s="62"/>
      <c r="K367" s="62"/>
      <c r="L367" s="60"/>
      <c r="M367" s="60"/>
      <c r="N367" s="60"/>
      <c r="O367" s="60"/>
      <c r="P367" s="37"/>
      <c r="Q367" s="37"/>
      <c r="R367" s="37"/>
      <c r="S367" s="37"/>
      <c r="T367" s="292"/>
      <c r="U367" s="292"/>
      <c r="V367" s="60"/>
      <c r="W367" s="424">
        <f t="shared" si="133"/>
        <v>378.9</v>
      </c>
      <c r="X367" s="60">
        <v>247.9</v>
      </c>
      <c r="Y367" s="60"/>
      <c r="Z367" s="62">
        <v>74.900000000000006</v>
      </c>
      <c r="AA367" s="424">
        <v>42.2</v>
      </c>
      <c r="AB367" s="60">
        <v>0.6</v>
      </c>
      <c r="AC367" s="60">
        <v>32.6</v>
      </c>
      <c r="AD367" s="60">
        <v>0</v>
      </c>
      <c r="AE367" s="60">
        <v>9</v>
      </c>
      <c r="AF367" s="60"/>
      <c r="AG367" s="62">
        <v>13.899999999999999</v>
      </c>
      <c r="AH367" s="60">
        <v>6.1</v>
      </c>
      <c r="AI367" s="60"/>
      <c r="AJ367" s="60">
        <v>7.8</v>
      </c>
      <c r="AK367" s="469">
        <v>115</v>
      </c>
      <c r="AL367" s="428" t="s">
        <v>959</v>
      </c>
      <c r="AN367" s="425">
        <f t="shared" si="129"/>
        <v>378.9</v>
      </c>
      <c r="AO367" s="425">
        <f t="shared" si="130"/>
        <v>322.8</v>
      </c>
      <c r="AP367" s="428">
        <f t="shared" si="131"/>
        <v>472.17623774787205</v>
      </c>
      <c r="AQ367" s="428">
        <f t="shared" si="132"/>
        <v>421.96573260727706</v>
      </c>
    </row>
    <row r="368" spans="1:45" s="420" customFormat="1" ht="19.95" customHeight="1">
      <c r="A368" s="3">
        <v>11</v>
      </c>
      <c r="B368" s="12" t="s">
        <v>10</v>
      </c>
      <c r="C368" s="12"/>
      <c r="D368" s="3"/>
      <c r="E368" s="12"/>
      <c r="F368" s="418">
        <f>SUM(F356:F367)</f>
        <v>10.5</v>
      </c>
      <c r="G368" s="418">
        <f t="shared" ref="G368:AK368" si="134">SUM(G356:G367)</f>
        <v>1</v>
      </c>
      <c r="H368" s="418">
        <f t="shared" si="134"/>
        <v>0</v>
      </c>
      <c r="I368" s="418">
        <f t="shared" si="134"/>
        <v>3</v>
      </c>
      <c r="J368" s="418">
        <f t="shared" si="134"/>
        <v>0</v>
      </c>
      <c r="K368" s="418">
        <f t="shared" si="134"/>
        <v>0</v>
      </c>
      <c r="L368" s="418">
        <f t="shared" si="134"/>
        <v>8.25</v>
      </c>
      <c r="M368" s="418">
        <f t="shared" si="134"/>
        <v>1</v>
      </c>
      <c r="N368" s="418">
        <f t="shared" si="134"/>
        <v>0</v>
      </c>
      <c r="O368" s="418">
        <f t="shared" si="134"/>
        <v>2.5</v>
      </c>
      <c r="P368" s="419">
        <f t="shared" si="134"/>
        <v>8</v>
      </c>
      <c r="Q368" s="419">
        <f t="shared" si="134"/>
        <v>1</v>
      </c>
      <c r="R368" s="419">
        <f t="shared" si="134"/>
        <v>0</v>
      </c>
      <c r="S368" s="419">
        <f t="shared" si="134"/>
        <v>4</v>
      </c>
      <c r="T368" s="419">
        <f t="shared" si="134"/>
        <v>0</v>
      </c>
      <c r="U368" s="419">
        <f t="shared" si="134"/>
        <v>0</v>
      </c>
      <c r="V368" s="419">
        <f t="shared" si="134"/>
        <v>0</v>
      </c>
      <c r="W368" s="418">
        <f t="shared" si="134"/>
        <v>6615.0346</v>
      </c>
      <c r="X368" s="418">
        <f t="shared" si="134"/>
        <v>3698.2000000000003</v>
      </c>
      <c r="Y368" s="418">
        <f t="shared" si="134"/>
        <v>421.4</v>
      </c>
      <c r="Z368" s="418">
        <f t="shared" si="134"/>
        <v>1244.1346000000001</v>
      </c>
      <c r="AA368" s="418">
        <f t="shared" si="134"/>
        <v>1045.3</v>
      </c>
      <c r="AB368" s="418">
        <f t="shared" si="134"/>
        <v>8.6000000000000014</v>
      </c>
      <c r="AC368" s="418">
        <f t="shared" si="134"/>
        <v>928.7</v>
      </c>
      <c r="AD368" s="418">
        <f t="shared" si="134"/>
        <v>0</v>
      </c>
      <c r="AE368" s="418">
        <f t="shared" si="134"/>
        <v>108</v>
      </c>
      <c r="AF368" s="418">
        <f t="shared" si="134"/>
        <v>0</v>
      </c>
      <c r="AG368" s="418">
        <f t="shared" si="134"/>
        <v>206</v>
      </c>
      <c r="AH368" s="418">
        <f t="shared" si="134"/>
        <v>124</v>
      </c>
      <c r="AI368" s="418">
        <f t="shared" si="134"/>
        <v>0</v>
      </c>
      <c r="AJ368" s="418">
        <f t="shared" si="134"/>
        <v>82</v>
      </c>
      <c r="AK368" s="418">
        <f t="shared" si="134"/>
        <v>8138.4000000000015</v>
      </c>
      <c r="AL368" s="418"/>
      <c r="AN368" s="418">
        <f>SUM(AN356:AN367)</f>
        <v>6615.0346</v>
      </c>
      <c r="AO368" s="418">
        <f>SUM(AO356:AO367)</f>
        <v>5363.7345999999998</v>
      </c>
      <c r="AP368" s="418">
        <f>'[1]Троснянская ЦРБ'!$K$90</f>
        <v>8243.5</v>
      </c>
      <c r="AQ368" s="418">
        <f>'[1]Троснянская ЦРБ'!$K$11</f>
        <v>7011.5</v>
      </c>
      <c r="AR368" s="420">
        <f>AP368-AP356-AP357-AP358-AP359-AP360-AP361-AP362-AP363-AP364-AP365-AP366-AP367</f>
        <v>0</v>
      </c>
      <c r="AS368" s="420">
        <f>AQ368-AQ356-AQ357-AQ358-AQ359-AQ360-AQ361-AQ362-AQ363-AQ364-AQ365-AQ366-AQ367</f>
        <v>-1.4210854715202004E-12</v>
      </c>
    </row>
    <row r="369" spans="1:45" s="417" customFormat="1" ht="19.95" customHeight="1">
      <c r="A369" s="728" t="s">
        <v>315</v>
      </c>
      <c r="B369" s="313" t="s">
        <v>316</v>
      </c>
      <c r="C369" s="79" t="s">
        <v>794</v>
      </c>
      <c r="D369" s="470">
        <v>318</v>
      </c>
      <c r="E369" s="330" t="s">
        <v>15</v>
      </c>
      <c r="F369" s="412">
        <v>1</v>
      </c>
      <c r="G369" s="412"/>
      <c r="H369" s="412"/>
      <c r="I369" s="404">
        <v>0.5</v>
      </c>
      <c r="J369" s="404"/>
      <c r="K369" s="404"/>
      <c r="L369" s="412">
        <v>1</v>
      </c>
      <c r="M369" s="412"/>
      <c r="N369" s="412"/>
      <c r="O369" s="404">
        <v>0.5</v>
      </c>
      <c r="P369" s="412">
        <v>1</v>
      </c>
      <c r="Q369" s="407"/>
      <c r="R369" s="407"/>
      <c r="S369" s="407">
        <v>1</v>
      </c>
      <c r="T369" s="407" t="s">
        <v>429</v>
      </c>
      <c r="U369" s="407"/>
      <c r="V369" s="407"/>
      <c r="W369" s="345">
        <f t="shared" si="133"/>
        <v>606.28450399999997</v>
      </c>
      <c r="X369" s="410">
        <v>306</v>
      </c>
      <c r="Y369" s="410">
        <v>97.451999999999998</v>
      </c>
      <c r="Z369" s="410">
        <v>121.84250399999999</v>
      </c>
      <c r="AA369" s="409">
        <v>74.489999999999995</v>
      </c>
      <c r="AB369" s="405">
        <v>7.03</v>
      </c>
      <c r="AC369" s="405">
        <v>62.86</v>
      </c>
      <c r="AD369" s="405"/>
      <c r="AE369" s="405">
        <v>4.5999999999999996</v>
      </c>
      <c r="AF369" s="405"/>
      <c r="AG369" s="409">
        <v>6.5</v>
      </c>
      <c r="AH369" s="405">
        <v>6.5</v>
      </c>
      <c r="AI369" s="405"/>
      <c r="AJ369" s="405"/>
      <c r="AK369" s="343">
        <v>863.4</v>
      </c>
      <c r="AL369" s="408"/>
      <c r="AN369" s="417">
        <f t="shared" ref="AN369:AN381" si="135">W369</f>
        <v>606.28450399999997</v>
      </c>
      <c r="AO369" s="417">
        <f t="shared" ref="AO369:AO381" si="136">X369+Y369+Z369</f>
        <v>525.29450399999996</v>
      </c>
      <c r="AP369" s="318">
        <f t="shared" ref="AP369:AP381" si="137">$AP$382*(AN369/$AN$382)</f>
        <v>772.85499177768759</v>
      </c>
      <c r="AQ369" s="318">
        <f t="shared" ref="AQ369:AQ381" si="138">$AQ$382*(AO369/$AO$382)</f>
        <v>649.60903598905372</v>
      </c>
    </row>
    <row r="370" spans="1:45" s="417" customFormat="1" ht="19.95" customHeight="1">
      <c r="A370" s="729"/>
      <c r="B370" s="313" t="s">
        <v>317</v>
      </c>
      <c r="C370" s="79" t="s">
        <v>795</v>
      </c>
      <c r="D370" s="470">
        <v>300</v>
      </c>
      <c r="E370" s="330" t="s">
        <v>15</v>
      </c>
      <c r="F370" s="412">
        <v>1</v>
      </c>
      <c r="G370" s="412"/>
      <c r="H370" s="412"/>
      <c r="I370" s="404">
        <v>0.25</v>
      </c>
      <c r="J370" s="404"/>
      <c r="K370" s="404"/>
      <c r="L370" s="412">
        <v>1</v>
      </c>
      <c r="M370" s="412"/>
      <c r="N370" s="412"/>
      <c r="O370" s="404">
        <v>0.25</v>
      </c>
      <c r="P370" s="412">
        <v>1</v>
      </c>
      <c r="Q370" s="407"/>
      <c r="R370" s="407"/>
      <c r="S370" s="407">
        <v>1</v>
      </c>
      <c r="T370" s="407" t="s">
        <v>429</v>
      </c>
      <c r="U370" s="407"/>
      <c r="V370" s="407"/>
      <c r="W370" s="345">
        <f t="shared" si="133"/>
        <v>540.42235600000004</v>
      </c>
      <c r="X370" s="410">
        <v>286.75200000000001</v>
      </c>
      <c r="Y370" s="410">
        <v>48.725999999999999</v>
      </c>
      <c r="Z370" s="410">
        <v>101.314356</v>
      </c>
      <c r="AA370" s="409">
        <v>97.13</v>
      </c>
      <c r="AB370" s="405">
        <v>7.03</v>
      </c>
      <c r="AC370" s="405">
        <v>85.5</v>
      </c>
      <c r="AD370" s="405"/>
      <c r="AE370" s="405">
        <v>4.5999999999999996</v>
      </c>
      <c r="AF370" s="405"/>
      <c r="AG370" s="409">
        <v>6.5</v>
      </c>
      <c r="AH370" s="405">
        <v>6.5</v>
      </c>
      <c r="AI370" s="405"/>
      <c r="AJ370" s="405"/>
      <c r="AK370" s="343">
        <v>810.84</v>
      </c>
      <c r="AL370" s="408"/>
      <c r="AN370" s="417">
        <f t="shared" si="135"/>
        <v>540.42235600000004</v>
      </c>
      <c r="AO370" s="417">
        <f t="shared" si="136"/>
        <v>436.79235600000004</v>
      </c>
      <c r="AP370" s="318">
        <f t="shared" si="137"/>
        <v>688.8978899300032</v>
      </c>
      <c r="AQ370" s="318">
        <f t="shared" si="138"/>
        <v>540.16225021944558</v>
      </c>
    </row>
    <row r="371" spans="1:45" s="417" customFormat="1" ht="19.95" customHeight="1">
      <c r="A371" s="729"/>
      <c r="B371" s="313" t="s">
        <v>318</v>
      </c>
      <c r="C371" s="79" t="s">
        <v>796</v>
      </c>
      <c r="D371" s="452">
        <v>273</v>
      </c>
      <c r="E371" s="330" t="s">
        <v>15</v>
      </c>
      <c r="F371" s="412">
        <v>1</v>
      </c>
      <c r="G371" s="412"/>
      <c r="H371" s="412"/>
      <c r="I371" s="404">
        <v>0.5</v>
      </c>
      <c r="J371" s="404"/>
      <c r="K371" s="404"/>
      <c r="L371" s="412">
        <v>1</v>
      </c>
      <c r="M371" s="412"/>
      <c r="N371" s="412"/>
      <c r="O371" s="404">
        <v>0.25</v>
      </c>
      <c r="P371" s="412">
        <v>1</v>
      </c>
      <c r="Q371" s="407"/>
      <c r="R371" s="407"/>
      <c r="S371" s="407">
        <v>1</v>
      </c>
      <c r="T371" s="407" t="s">
        <v>429</v>
      </c>
      <c r="U371" s="407"/>
      <c r="V371" s="407"/>
      <c r="W371" s="345">
        <f t="shared" si="133"/>
        <v>592.18504399999995</v>
      </c>
      <c r="X371" s="410">
        <v>344.49599999999998</v>
      </c>
      <c r="Y371" s="410">
        <v>48.725999999999999</v>
      </c>
      <c r="Z371" s="410">
        <v>118.75304399999999</v>
      </c>
      <c r="AA371" s="409">
        <v>73.709999999999994</v>
      </c>
      <c r="AB371" s="405">
        <v>7.03</v>
      </c>
      <c r="AC371" s="405">
        <v>62.08</v>
      </c>
      <c r="AD371" s="405"/>
      <c r="AE371" s="405">
        <v>4.5999999999999996</v>
      </c>
      <c r="AF371" s="405"/>
      <c r="AG371" s="409">
        <v>6.5</v>
      </c>
      <c r="AH371" s="405">
        <v>6.5</v>
      </c>
      <c r="AI371" s="405"/>
      <c r="AJ371" s="405"/>
      <c r="AK371" s="343">
        <v>787.44</v>
      </c>
      <c r="AL371" s="408"/>
      <c r="AN371" s="417">
        <f t="shared" si="135"/>
        <v>592.18504399999995</v>
      </c>
      <c r="AO371" s="417">
        <f t="shared" si="136"/>
        <v>511.97504399999997</v>
      </c>
      <c r="AP371" s="318">
        <f t="shared" si="137"/>
        <v>754.88184885472435</v>
      </c>
      <c r="AQ371" s="318">
        <f t="shared" si="138"/>
        <v>633.13743481179336</v>
      </c>
    </row>
    <row r="372" spans="1:45" s="417" customFormat="1" ht="19.95" customHeight="1">
      <c r="A372" s="729"/>
      <c r="B372" s="313" t="s">
        <v>319</v>
      </c>
      <c r="C372" s="79" t="s">
        <v>797</v>
      </c>
      <c r="D372" s="452">
        <v>412</v>
      </c>
      <c r="E372" s="330" t="s">
        <v>15</v>
      </c>
      <c r="F372" s="412">
        <v>1</v>
      </c>
      <c r="G372" s="412"/>
      <c r="H372" s="412"/>
      <c r="I372" s="404">
        <v>0.25</v>
      </c>
      <c r="J372" s="404"/>
      <c r="K372" s="404"/>
      <c r="L372" s="412">
        <v>1</v>
      </c>
      <c r="M372" s="412"/>
      <c r="N372" s="412"/>
      <c r="O372" s="404">
        <v>0.25</v>
      </c>
      <c r="P372" s="412">
        <v>1</v>
      </c>
      <c r="Q372" s="407"/>
      <c r="R372" s="407"/>
      <c r="S372" s="407">
        <v>0</v>
      </c>
      <c r="T372" s="407" t="s">
        <v>429</v>
      </c>
      <c r="U372" s="407"/>
      <c r="V372" s="407"/>
      <c r="W372" s="345">
        <f t="shared" si="133"/>
        <v>658.83504399999993</v>
      </c>
      <c r="X372" s="410">
        <v>344.49599999999998</v>
      </c>
      <c r="Y372" s="410">
        <v>48.725999999999999</v>
      </c>
      <c r="Z372" s="410">
        <v>118.75304399999999</v>
      </c>
      <c r="AA372" s="409">
        <v>140.35999999999999</v>
      </c>
      <c r="AB372" s="405">
        <v>7.03</v>
      </c>
      <c r="AC372" s="405">
        <v>128.72999999999999</v>
      </c>
      <c r="AD372" s="405"/>
      <c r="AE372" s="405">
        <v>4.5999999999999996</v>
      </c>
      <c r="AF372" s="405"/>
      <c r="AG372" s="409">
        <v>6.5</v>
      </c>
      <c r="AH372" s="405">
        <v>6.5</v>
      </c>
      <c r="AI372" s="405"/>
      <c r="AJ372" s="405"/>
      <c r="AK372" s="343">
        <v>854.14</v>
      </c>
      <c r="AL372" s="408"/>
      <c r="AN372" s="417">
        <f t="shared" si="135"/>
        <v>658.83504399999993</v>
      </c>
      <c r="AO372" s="417">
        <f t="shared" si="136"/>
        <v>511.97504399999997</v>
      </c>
      <c r="AP372" s="318">
        <f t="shared" si="137"/>
        <v>839.84325700904344</v>
      </c>
      <c r="AQ372" s="318">
        <f t="shared" si="138"/>
        <v>633.13743481179336</v>
      </c>
    </row>
    <row r="373" spans="1:45" s="417" customFormat="1" ht="19.95" customHeight="1">
      <c r="A373" s="729"/>
      <c r="B373" s="313" t="s">
        <v>320</v>
      </c>
      <c r="C373" s="79" t="s">
        <v>798</v>
      </c>
      <c r="D373" s="452">
        <v>387</v>
      </c>
      <c r="E373" s="330" t="s">
        <v>15</v>
      </c>
      <c r="F373" s="412">
        <v>1</v>
      </c>
      <c r="G373" s="412"/>
      <c r="H373" s="412"/>
      <c r="I373" s="404">
        <v>0.25</v>
      </c>
      <c r="J373" s="404"/>
      <c r="K373" s="404"/>
      <c r="L373" s="412">
        <v>1</v>
      </c>
      <c r="M373" s="412"/>
      <c r="N373" s="412"/>
      <c r="O373" s="404">
        <v>0.25</v>
      </c>
      <c r="P373" s="412">
        <v>1</v>
      </c>
      <c r="Q373" s="407"/>
      <c r="R373" s="407"/>
      <c r="S373" s="407">
        <v>1</v>
      </c>
      <c r="T373" s="407" t="s">
        <v>429</v>
      </c>
      <c r="U373" s="407"/>
      <c r="V373" s="407"/>
      <c r="W373" s="345">
        <f t="shared" si="133"/>
        <v>596.83504399999993</v>
      </c>
      <c r="X373" s="410">
        <v>344.49599999999998</v>
      </c>
      <c r="Y373" s="410">
        <v>48.725999999999999</v>
      </c>
      <c r="Z373" s="410">
        <v>118.75304399999999</v>
      </c>
      <c r="AA373" s="409">
        <v>78.36</v>
      </c>
      <c r="AB373" s="405">
        <v>7.03</v>
      </c>
      <c r="AC373" s="405">
        <v>66.73</v>
      </c>
      <c r="AD373" s="405"/>
      <c r="AE373" s="405">
        <v>4.5999999999999996</v>
      </c>
      <c r="AF373" s="405"/>
      <c r="AG373" s="409">
        <v>6.5</v>
      </c>
      <c r="AH373" s="405">
        <v>6.5</v>
      </c>
      <c r="AI373" s="405"/>
      <c r="AJ373" s="405"/>
      <c r="AK373" s="343">
        <v>792.14</v>
      </c>
      <c r="AL373" s="408"/>
      <c r="AN373" s="417">
        <f t="shared" si="135"/>
        <v>596.83504399999993</v>
      </c>
      <c r="AO373" s="417">
        <f t="shared" si="136"/>
        <v>511.97504399999997</v>
      </c>
      <c r="AP373" s="318">
        <f t="shared" si="137"/>
        <v>760.80938895851409</v>
      </c>
      <c r="AQ373" s="318">
        <f t="shared" si="138"/>
        <v>633.13743481179336</v>
      </c>
    </row>
    <row r="374" spans="1:45" s="417" customFormat="1" ht="19.95" customHeight="1">
      <c r="A374" s="729"/>
      <c r="B374" s="313" t="s">
        <v>321</v>
      </c>
      <c r="C374" s="79" t="s">
        <v>799</v>
      </c>
      <c r="D374" s="452">
        <v>510</v>
      </c>
      <c r="E374" s="330" t="s">
        <v>15</v>
      </c>
      <c r="F374" s="412">
        <v>1</v>
      </c>
      <c r="G374" s="412"/>
      <c r="H374" s="412"/>
      <c r="I374" s="404">
        <v>0.25</v>
      </c>
      <c r="J374" s="404"/>
      <c r="K374" s="404"/>
      <c r="L374" s="412">
        <v>1</v>
      </c>
      <c r="M374" s="412"/>
      <c r="N374" s="412"/>
      <c r="O374" s="404">
        <v>0.25</v>
      </c>
      <c r="P374" s="412">
        <v>1</v>
      </c>
      <c r="Q374" s="407"/>
      <c r="R374" s="407"/>
      <c r="S374" s="407">
        <v>0</v>
      </c>
      <c r="T374" s="407" t="s">
        <v>429</v>
      </c>
      <c r="U374" s="407"/>
      <c r="V374" s="407"/>
      <c r="W374" s="345">
        <f t="shared" si="133"/>
        <v>585.36504400000001</v>
      </c>
      <c r="X374" s="410">
        <v>344.49599999999998</v>
      </c>
      <c r="Y374" s="410">
        <v>48.725999999999999</v>
      </c>
      <c r="Z374" s="410">
        <v>118.75304399999999</v>
      </c>
      <c r="AA374" s="409">
        <v>66.89</v>
      </c>
      <c r="AB374" s="405">
        <v>7.03</v>
      </c>
      <c r="AC374" s="405">
        <v>55.26</v>
      </c>
      <c r="AD374" s="405"/>
      <c r="AE374" s="405">
        <v>4.5999999999999996</v>
      </c>
      <c r="AF374" s="405"/>
      <c r="AG374" s="409">
        <v>6.5</v>
      </c>
      <c r="AH374" s="405">
        <v>6.5</v>
      </c>
      <c r="AI374" s="405"/>
      <c r="AJ374" s="405"/>
      <c r="AK374" s="343">
        <v>780.64</v>
      </c>
      <c r="AL374" s="408"/>
      <c r="AN374" s="417">
        <f t="shared" si="135"/>
        <v>585.36504400000001</v>
      </c>
      <c r="AO374" s="417">
        <f t="shared" si="136"/>
        <v>511.97504399999997</v>
      </c>
      <c r="AP374" s="318">
        <f t="shared" si="137"/>
        <v>746.18812336916619</v>
      </c>
      <c r="AQ374" s="318">
        <f t="shared" si="138"/>
        <v>633.13743481179336</v>
      </c>
    </row>
    <row r="375" spans="1:45" s="417" customFormat="1" ht="19.95" customHeight="1">
      <c r="A375" s="729"/>
      <c r="B375" s="313" t="s">
        <v>322</v>
      </c>
      <c r="C375" s="79" t="s">
        <v>800</v>
      </c>
      <c r="D375" s="452">
        <v>217</v>
      </c>
      <c r="E375" s="330" t="s">
        <v>15</v>
      </c>
      <c r="F375" s="412">
        <v>1</v>
      </c>
      <c r="G375" s="412"/>
      <c r="H375" s="412"/>
      <c r="I375" s="404">
        <v>0.25</v>
      </c>
      <c r="J375" s="404"/>
      <c r="K375" s="404"/>
      <c r="L375" s="412">
        <v>1</v>
      </c>
      <c r="M375" s="412"/>
      <c r="N375" s="412"/>
      <c r="O375" s="404">
        <v>0.25</v>
      </c>
      <c r="P375" s="412">
        <v>1</v>
      </c>
      <c r="Q375" s="407"/>
      <c r="R375" s="407"/>
      <c r="S375" s="407">
        <v>1</v>
      </c>
      <c r="T375" s="407" t="s">
        <v>429</v>
      </c>
      <c r="U375" s="407"/>
      <c r="V375" s="407"/>
      <c r="W375" s="345">
        <f t="shared" si="133"/>
        <v>607.505044</v>
      </c>
      <c r="X375" s="410">
        <v>344.49599999999998</v>
      </c>
      <c r="Y375" s="410">
        <v>48.725999999999999</v>
      </c>
      <c r="Z375" s="410">
        <v>118.75304399999999</v>
      </c>
      <c r="AA375" s="409">
        <v>89.03</v>
      </c>
      <c r="AB375" s="405">
        <v>7.03</v>
      </c>
      <c r="AC375" s="405">
        <v>77.400000000000006</v>
      </c>
      <c r="AD375" s="405"/>
      <c r="AE375" s="405">
        <v>4.5999999999999996</v>
      </c>
      <c r="AF375" s="405"/>
      <c r="AG375" s="409">
        <v>6.5</v>
      </c>
      <c r="AH375" s="405">
        <v>6.5</v>
      </c>
      <c r="AI375" s="405"/>
      <c r="AJ375" s="405"/>
      <c r="AK375" s="343">
        <v>802.74</v>
      </c>
      <c r="AL375" s="408"/>
      <c r="AN375" s="417">
        <f t="shared" si="135"/>
        <v>607.505044</v>
      </c>
      <c r="AO375" s="417">
        <f t="shared" si="136"/>
        <v>511.97504399999997</v>
      </c>
      <c r="AP375" s="318">
        <f t="shared" si="137"/>
        <v>774.4108627020488</v>
      </c>
      <c r="AQ375" s="318">
        <f t="shared" si="138"/>
        <v>633.13743481179336</v>
      </c>
    </row>
    <row r="376" spans="1:45" s="417" customFormat="1" ht="19.95" customHeight="1">
      <c r="A376" s="729"/>
      <c r="B376" s="313" t="s">
        <v>323</v>
      </c>
      <c r="C376" s="79" t="s">
        <v>801</v>
      </c>
      <c r="D376" s="452">
        <v>286</v>
      </c>
      <c r="E376" s="330" t="s">
        <v>15</v>
      </c>
      <c r="F376" s="412">
        <v>1</v>
      </c>
      <c r="G376" s="412"/>
      <c r="H376" s="412"/>
      <c r="I376" s="404">
        <v>0.25</v>
      </c>
      <c r="J376" s="404"/>
      <c r="K376" s="404"/>
      <c r="L376" s="412">
        <v>1</v>
      </c>
      <c r="M376" s="412"/>
      <c r="N376" s="412"/>
      <c r="O376" s="404">
        <v>0.25</v>
      </c>
      <c r="P376" s="412">
        <v>1</v>
      </c>
      <c r="Q376" s="407"/>
      <c r="R376" s="407"/>
      <c r="S376" s="407">
        <v>1</v>
      </c>
      <c r="T376" s="407" t="s">
        <v>429</v>
      </c>
      <c r="U376" s="407"/>
      <c r="V376" s="407"/>
      <c r="W376" s="345">
        <f t="shared" si="133"/>
        <v>559.505044</v>
      </c>
      <c r="X376" s="410">
        <v>344.49599999999998</v>
      </c>
      <c r="Y376" s="410">
        <v>48.725999999999999</v>
      </c>
      <c r="Z376" s="410">
        <v>118.75304399999999</v>
      </c>
      <c r="AA376" s="409">
        <v>41.03</v>
      </c>
      <c r="AB376" s="405">
        <v>7.03</v>
      </c>
      <c r="AC376" s="405">
        <v>29.4</v>
      </c>
      <c r="AD376" s="405"/>
      <c r="AE376" s="405">
        <v>4.5999999999999996</v>
      </c>
      <c r="AF376" s="405"/>
      <c r="AG376" s="409">
        <v>6.5</v>
      </c>
      <c r="AH376" s="405">
        <v>6.5</v>
      </c>
      <c r="AI376" s="405"/>
      <c r="AJ376" s="405"/>
      <c r="AK376" s="343">
        <v>754.74</v>
      </c>
      <c r="AL376" s="408"/>
      <c r="AN376" s="417">
        <f t="shared" si="135"/>
        <v>559.505044</v>
      </c>
      <c r="AO376" s="417">
        <f t="shared" si="136"/>
        <v>511.97504399999997</v>
      </c>
      <c r="AP376" s="318">
        <f t="shared" si="137"/>
        <v>713.22335195325184</v>
      </c>
      <c r="AQ376" s="318">
        <f t="shared" si="138"/>
        <v>633.13743481179336</v>
      </c>
    </row>
    <row r="377" spans="1:45" s="417" customFormat="1" ht="19.95" customHeight="1">
      <c r="A377" s="729"/>
      <c r="B377" s="313" t="s">
        <v>128</v>
      </c>
      <c r="C377" s="79" t="s">
        <v>802</v>
      </c>
      <c r="D377" s="452">
        <v>135</v>
      </c>
      <c r="E377" s="330" t="s">
        <v>15</v>
      </c>
      <c r="F377" s="412">
        <v>1</v>
      </c>
      <c r="G377" s="412"/>
      <c r="H377" s="412"/>
      <c r="I377" s="404">
        <v>0.25</v>
      </c>
      <c r="J377" s="404"/>
      <c r="K377" s="404"/>
      <c r="L377" s="412">
        <v>1</v>
      </c>
      <c r="M377" s="412"/>
      <c r="N377" s="412"/>
      <c r="O377" s="404">
        <v>0.25</v>
      </c>
      <c r="P377" s="412">
        <v>1</v>
      </c>
      <c r="Q377" s="407"/>
      <c r="R377" s="407"/>
      <c r="S377" s="407">
        <v>1</v>
      </c>
      <c r="T377" s="407" t="s">
        <v>429</v>
      </c>
      <c r="U377" s="407"/>
      <c r="V377" s="407"/>
      <c r="W377" s="345">
        <f t="shared" si="133"/>
        <v>573.906476</v>
      </c>
      <c r="X377" s="410">
        <v>259.81200000000001</v>
      </c>
      <c r="Y377" s="410">
        <v>48.725999999999999</v>
      </c>
      <c r="Z377" s="410">
        <v>93.178476000000003</v>
      </c>
      <c r="AA377" s="409">
        <v>165.69</v>
      </c>
      <c r="AB377" s="405">
        <v>7.03</v>
      </c>
      <c r="AC377" s="405">
        <v>154.06</v>
      </c>
      <c r="AD377" s="405"/>
      <c r="AE377" s="405">
        <v>4.5999999999999996</v>
      </c>
      <c r="AF377" s="405"/>
      <c r="AG377" s="409">
        <v>6.5</v>
      </c>
      <c r="AH377" s="405">
        <v>6.5</v>
      </c>
      <c r="AI377" s="405"/>
      <c r="AJ377" s="405"/>
      <c r="AK377" s="343">
        <v>879.44</v>
      </c>
      <c r="AL377" s="408"/>
      <c r="AN377" s="417">
        <f t="shared" si="135"/>
        <v>573.906476</v>
      </c>
      <c r="AO377" s="417">
        <f t="shared" si="136"/>
        <v>401.716476</v>
      </c>
      <c r="AP377" s="318">
        <f t="shared" si="137"/>
        <v>731.58143060529494</v>
      </c>
      <c r="AQ377" s="318">
        <f t="shared" si="138"/>
        <v>496.78542365880122</v>
      </c>
    </row>
    <row r="378" spans="1:45" s="417" customFormat="1" ht="19.95" customHeight="1">
      <c r="A378" s="729"/>
      <c r="B378" s="313" t="s">
        <v>324</v>
      </c>
      <c r="C378" s="79" t="s">
        <v>803</v>
      </c>
      <c r="D378" s="452">
        <v>174</v>
      </c>
      <c r="E378" s="330" t="s">
        <v>15</v>
      </c>
      <c r="F378" s="412">
        <v>1</v>
      </c>
      <c r="G378" s="412"/>
      <c r="H378" s="412"/>
      <c r="I378" s="404">
        <v>0.25</v>
      </c>
      <c r="J378" s="404"/>
      <c r="K378" s="404"/>
      <c r="L378" s="412">
        <v>1</v>
      </c>
      <c r="M378" s="412"/>
      <c r="N378" s="412"/>
      <c r="O378" s="404">
        <v>0.25</v>
      </c>
      <c r="P378" s="412">
        <v>1</v>
      </c>
      <c r="Q378" s="407"/>
      <c r="R378" s="407"/>
      <c r="S378" s="407">
        <v>1</v>
      </c>
      <c r="T378" s="407" t="s">
        <v>429</v>
      </c>
      <c r="U378" s="407"/>
      <c r="V378" s="407"/>
      <c r="W378" s="345">
        <f t="shared" si="133"/>
        <v>556.56504399999994</v>
      </c>
      <c r="X378" s="410">
        <v>344.49599999999998</v>
      </c>
      <c r="Y378" s="410">
        <v>48.725999999999999</v>
      </c>
      <c r="Z378" s="410">
        <v>118.75304399999999</v>
      </c>
      <c r="AA378" s="409">
        <v>38.090000000000003</v>
      </c>
      <c r="AB378" s="405">
        <v>7.03</v>
      </c>
      <c r="AC378" s="405">
        <v>26.46</v>
      </c>
      <c r="AD378" s="405"/>
      <c r="AE378" s="405">
        <v>4.5999999999999996</v>
      </c>
      <c r="AF378" s="405"/>
      <c r="AG378" s="409">
        <v>6.5</v>
      </c>
      <c r="AH378" s="405">
        <v>6.5</v>
      </c>
      <c r="AI378" s="405"/>
      <c r="AJ378" s="405"/>
      <c r="AK378" s="343">
        <v>751.84</v>
      </c>
      <c r="AL378" s="408"/>
      <c r="AN378" s="417">
        <f t="shared" si="135"/>
        <v>556.56504399999994</v>
      </c>
      <c r="AO378" s="417">
        <f t="shared" si="136"/>
        <v>511.97504399999997</v>
      </c>
      <c r="AP378" s="318">
        <f t="shared" si="137"/>
        <v>709.4756169198879</v>
      </c>
      <c r="AQ378" s="318">
        <f t="shared" si="138"/>
        <v>633.13743481179336</v>
      </c>
    </row>
    <row r="379" spans="1:45" s="425" customFormat="1" ht="19.95" customHeight="1">
      <c r="A379" s="729"/>
      <c r="B379" s="58" t="s">
        <v>325</v>
      </c>
      <c r="C379" s="65" t="s">
        <v>804</v>
      </c>
      <c r="D379" s="471">
        <v>543</v>
      </c>
      <c r="E379" s="325" t="s">
        <v>15</v>
      </c>
      <c r="F379" s="322">
        <v>1</v>
      </c>
      <c r="G379" s="322"/>
      <c r="H379" s="322"/>
      <c r="I379" s="319">
        <v>0.25</v>
      </c>
      <c r="J379" s="319"/>
      <c r="K379" s="319"/>
      <c r="L379" s="322">
        <v>0.5</v>
      </c>
      <c r="M379" s="322"/>
      <c r="N379" s="322"/>
      <c r="O379" s="319">
        <v>0.25</v>
      </c>
      <c r="P379" s="322">
        <v>0</v>
      </c>
      <c r="Q379" s="320"/>
      <c r="R379" s="320"/>
      <c r="S379" s="320">
        <v>1</v>
      </c>
      <c r="T379" s="320" t="s">
        <v>430</v>
      </c>
      <c r="U379" s="320"/>
      <c r="V379" s="320"/>
      <c r="W379" s="424">
        <f t="shared" si="133"/>
        <v>236.74010800000002</v>
      </c>
      <c r="X379" s="324">
        <v>96.228000000000009</v>
      </c>
      <c r="Y379" s="324">
        <v>48.725999999999999</v>
      </c>
      <c r="Z379" s="324">
        <v>43.776108000000001</v>
      </c>
      <c r="AA379" s="324">
        <v>44.760000000000005</v>
      </c>
      <c r="AB379" s="323">
        <v>7.03</v>
      </c>
      <c r="AC379" s="323">
        <v>33.130000000000003</v>
      </c>
      <c r="AD379" s="323"/>
      <c r="AE379" s="323">
        <v>4.5999999999999996</v>
      </c>
      <c r="AF379" s="323"/>
      <c r="AG379" s="324">
        <v>3.25</v>
      </c>
      <c r="AH379" s="323">
        <v>3.25</v>
      </c>
      <c r="AI379" s="323"/>
      <c r="AJ379" s="323"/>
      <c r="AK379" s="340">
        <v>123.16</v>
      </c>
      <c r="AL379" s="321" t="s">
        <v>971</v>
      </c>
      <c r="AN379" s="425">
        <f t="shared" si="135"/>
        <v>236.74010800000002</v>
      </c>
      <c r="AO379" s="425">
        <f t="shared" si="136"/>
        <v>188.730108</v>
      </c>
      <c r="AP379" s="428">
        <f t="shared" si="137"/>
        <v>301.7820396441947</v>
      </c>
      <c r="AQ379" s="428">
        <f t="shared" si="138"/>
        <v>233.39437703309758</v>
      </c>
    </row>
    <row r="380" spans="1:45" s="417" customFormat="1" ht="19.95" customHeight="1">
      <c r="A380" s="729"/>
      <c r="B380" s="313" t="s">
        <v>326</v>
      </c>
      <c r="C380" s="79" t="s">
        <v>805</v>
      </c>
      <c r="D380" s="452">
        <v>261</v>
      </c>
      <c r="E380" s="330" t="s">
        <v>15</v>
      </c>
      <c r="F380" s="412">
        <v>1</v>
      </c>
      <c r="G380" s="412"/>
      <c r="H380" s="412"/>
      <c r="I380" s="404">
        <v>0.25</v>
      </c>
      <c r="J380" s="404"/>
      <c r="K380" s="404"/>
      <c r="L380" s="412">
        <v>1</v>
      </c>
      <c r="M380" s="412"/>
      <c r="N380" s="412"/>
      <c r="O380" s="404">
        <v>0.25</v>
      </c>
      <c r="P380" s="412">
        <v>1</v>
      </c>
      <c r="Q380" s="407"/>
      <c r="R380" s="407"/>
      <c r="S380" s="407">
        <v>0</v>
      </c>
      <c r="T380" s="407" t="s">
        <v>429</v>
      </c>
      <c r="U380" s="407"/>
      <c r="V380" s="407"/>
      <c r="W380" s="345">
        <f t="shared" si="133"/>
        <v>578.70504399999993</v>
      </c>
      <c r="X380" s="410">
        <v>344.49599999999998</v>
      </c>
      <c r="Y380" s="410">
        <v>48.725999999999999</v>
      </c>
      <c r="Z380" s="410">
        <v>118.75304399999999</v>
      </c>
      <c r="AA380" s="409">
        <v>60.230000000000004</v>
      </c>
      <c r="AB380" s="405">
        <v>7.03</v>
      </c>
      <c r="AC380" s="405">
        <v>48.6</v>
      </c>
      <c r="AD380" s="405"/>
      <c r="AE380" s="405">
        <v>4.5999999999999996</v>
      </c>
      <c r="AF380" s="405"/>
      <c r="AG380" s="409">
        <v>6.5</v>
      </c>
      <c r="AH380" s="405">
        <v>6.5</v>
      </c>
      <c r="AI380" s="405"/>
      <c r="AJ380" s="405"/>
      <c r="AK380" s="343">
        <v>773.94</v>
      </c>
      <c r="AL380" s="408"/>
      <c r="AN380" s="417">
        <f t="shared" si="135"/>
        <v>578.70504399999993</v>
      </c>
      <c r="AO380" s="417">
        <f t="shared" si="136"/>
        <v>511.97504399999997</v>
      </c>
      <c r="AP380" s="318">
        <f t="shared" si="137"/>
        <v>737.69835625277062</v>
      </c>
      <c r="AQ380" s="318">
        <f t="shared" si="138"/>
        <v>633.13743481179336</v>
      </c>
    </row>
    <row r="381" spans="1:45" s="425" customFormat="1" ht="19.95" customHeight="1">
      <c r="A381" s="734"/>
      <c r="B381" s="86" t="s">
        <v>806</v>
      </c>
      <c r="C381" s="65" t="s">
        <v>807</v>
      </c>
      <c r="D381" s="471">
        <v>492</v>
      </c>
      <c r="E381" s="325" t="s">
        <v>15</v>
      </c>
      <c r="F381" s="322">
        <v>1</v>
      </c>
      <c r="G381" s="322"/>
      <c r="H381" s="322"/>
      <c r="I381" s="319">
        <v>0.5</v>
      </c>
      <c r="J381" s="319"/>
      <c r="K381" s="319"/>
      <c r="L381" s="322">
        <v>0.5</v>
      </c>
      <c r="M381" s="322"/>
      <c r="N381" s="322"/>
      <c r="O381" s="319">
        <v>0.5</v>
      </c>
      <c r="P381" s="322">
        <v>0</v>
      </c>
      <c r="Q381" s="320"/>
      <c r="R381" s="320"/>
      <c r="S381" s="320">
        <v>1</v>
      </c>
      <c r="T381" s="320" t="s">
        <v>430</v>
      </c>
      <c r="U381" s="320"/>
      <c r="V381" s="320"/>
      <c r="W381" s="424">
        <f t="shared" si="133"/>
        <v>356.05135999999999</v>
      </c>
      <c r="X381" s="324">
        <v>96.228000000000009</v>
      </c>
      <c r="Y381" s="324">
        <v>97.451999999999998</v>
      </c>
      <c r="Z381" s="324">
        <v>58.49136</v>
      </c>
      <c r="AA381" s="324">
        <v>100.63</v>
      </c>
      <c r="AB381" s="323">
        <v>7.03</v>
      </c>
      <c r="AC381" s="323">
        <v>89</v>
      </c>
      <c r="AD381" s="323"/>
      <c r="AE381" s="323">
        <v>4.5999999999999996</v>
      </c>
      <c r="AF381" s="323"/>
      <c r="AG381" s="324">
        <v>3.25</v>
      </c>
      <c r="AH381" s="323">
        <v>3.25</v>
      </c>
      <c r="AI381" s="323"/>
      <c r="AJ381" s="323"/>
      <c r="AK381" s="340">
        <v>254.22</v>
      </c>
      <c r="AL381" s="321" t="s">
        <v>971</v>
      </c>
      <c r="AN381" s="425">
        <f t="shared" si="135"/>
        <v>356.05135999999999</v>
      </c>
      <c r="AO381" s="425">
        <f t="shared" si="136"/>
        <v>252.17135999999999</v>
      </c>
      <c r="AP381" s="428">
        <f t="shared" si="137"/>
        <v>453.87284202341164</v>
      </c>
      <c r="AQ381" s="428">
        <f t="shared" si="138"/>
        <v>311.84943460525642</v>
      </c>
    </row>
    <row r="382" spans="1:45" s="420" customFormat="1" ht="19.95" customHeight="1">
      <c r="A382" s="3">
        <v>13</v>
      </c>
      <c r="B382" s="12" t="s">
        <v>10</v>
      </c>
      <c r="C382" s="12"/>
      <c r="D382" s="3"/>
      <c r="E382" s="12"/>
      <c r="F382" s="418">
        <f>SUM(F369:F381)</f>
        <v>13</v>
      </c>
      <c r="G382" s="418">
        <f t="shared" ref="G382:AK382" si="139">SUM(G369:G381)</f>
        <v>0</v>
      </c>
      <c r="H382" s="418">
        <f t="shared" si="139"/>
        <v>0</v>
      </c>
      <c r="I382" s="418">
        <f t="shared" si="139"/>
        <v>4</v>
      </c>
      <c r="J382" s="418">
        <f t="shared" si="139"/>
        <v>0</v>
      </c>
      <c r="K382" s="418">
        <f t="shared" si="139"/>
        <v>0</v>
      </c>
      <c r="L382" s="418">
        <f t="shared" si="139"/>
        <v>12</v>
      </c>
      <c r="M382" s="418">
        <f t="shared" si="139"/>
        <v>0</v>
      </c>
      <c r="N382" s="418">
        <f t="shared" si="139"/>
        <v>0</v>
      </c>
      <c r="O382" s="418">
        <f t="shared" si="139"/>
        <v>3.75</v>
      </c>
      <c r="P382" s="418">
        <f t="shared" si="139"/>
        <v>11</v>
      </c>
      <c r="Q382" s="418">
        <f t="shared" si="139"/>
        <v>0</v>
      </c>
      <c r="R382" s="418">
        <f t="shared" si="139"/>
        <v>0</v>
      </c>
      <c r="S382" s="418">
        <f t="shared" si="139"/>
        <v>10</v>
      </c>
      <c r="T382" s="418">
        <f t="shared" si="139"/>
        <v>0</v>
      </c>
      <c r="U382" s="418">
        <f t="shared" si="139"/>
        <v>0</v>
      </c>
      <c r="V382" s="418">
        <f t="shared" si="139"/>
        <v>0</v>
      </c>
      <c r="W382" s="418">
        <f t="shared" si="139"/>
        <v>7048.9051560000007</v>
      </c>
      <c r="X382" s="418">
        <f t="shared" si="139"/>
        <v>3800.9880000000003</v>
      </c>
      <c r="Y382" s="418">
        <f t="shared" si="139"/>
        <v>730.89</v>
      </c>
      <c r="Z382" s="418">
        <f t="shared" si="139"/>
        <v>1368.6271560000002</v>
      </c>
      <c r="AA382" s="418">
        <f t="shared" si="139"/>
        <v>1070.3999999999999</v>
      </c>
      <c r="AB382" s="418">
        <f t="shared" si="139"/>
        <v>91.39</v>
      </c>
      <c r="AC382" s="418">
        <f t="shared" si="139"/>
        <v>919.21</v>
      </c>
      <c r="AD382" s="418">
        <f t="shared" si="139"/>
        <v>0</v>
      </c>
      <c r="AE382" s="418">
        <f t="shared" si="139"/>
        <v>59.800000000000011</v>
      </c>
      <c r="AF382" s="418">
        <f t="shared" si="139"/>
        <v>0</v>
      </c>
      <c r="AG382" s="418">
        <f t="shared" si="139"/>
        <v>78</v>
      </c>
      <c r="AH382" s="418">
        <f t="shared" si="139"/>
        <v>78</v>
      </c>
      <c r="AI382" s="418">
        <f t="shared" si="139"/>
        <v>0</v>
      </c>
      <c r="AJ382" s="418">
        <f t="shared" si="139"/>
        <v>0</v>
      </c>
      <c r="AK382" s="418">
        <f t="shared" si="139"/>
        <v>9228.68</v>
      </c>
      <c r="AL382" s="418"/>
      <c r="AN382" s="418">
        <f>SUM(AN369:AN381)</f>
        <v>7048.9051560000007</v>
      </c>
      <c r="AO382" s="418">
        <f>SUM(AO369:AO381)</f>
        <v>5900.5051559999984</v>
      </c>
      <c r="AP382" s="418">
        <f>'[1]Нарышкинская ЦРБ'!$K$90</f>
        <v>8985.52</v>
      </c>
      <c r="AQ382" s="418">
        <f>'[1]Нарышкинская ЦРБ'!$K$11</f>
        <v>7296.9</v>
      </c>
      <c r="AR382" s="420">
        <f>AP382-AP369-AP370-AP371-AP372-AP373-AP374-AP375-AP376-AP377-AP378-AP379-AP380-AP381</f>
        <v>9.0949470177292824E-13</v>
      </c>
      <c r="AS382" s="420">
        <f>AQ382-AQ369-AQ370-AQ371-AQ372-AQ373-AQ374-AQ375-AQ376-AQ377-AQ378-AQ379-AQ380-AQ381</f>
        <v>-2.3874235921539366E-12</v>
      </c>
    </row>
    <row r="383" spans="1:45" s="425" customFormat="1" ht="19.95" customHeight="1">
      <c r="A383" s="733" t="s">
        <v>327</v>
      </c>
      <c r="B383" s="58" t="s">
        <v>328</v>
      </c>
      <c r="C383" s="58" t="s">
        <v>761</v>
      </c>
      <c r="D383" s="472">
        <v>457</v>
      </c>
      <c r="E383" s="58" t="s">
        <v>15</v>
      </c>
      <c r="F383" s="428">
        <v>1</v>
      </c>
      <c r="G383" s="428"/>
      <c r="H383" s="428"/>
      <c r="I383" s="428">
        <v>0.25</v>
      </c>
      <c r="J383" s="428">
        <v>0.5</v>
      </c>
      <c r="K383" s="428"/>
      <c r="L383" s="428">
        <v>0.25</v>
      </c>
      <c r="M383" s="428"/>
      <c r="N383" s="428"/>
      <c r="O383" s="428"/>
      <c r="P383" s="461"/>
      <c r="Q383" s="461"/>
      <c r="R383" s="461"/>
      <c r="S383" s="461"/>
      <c r="T383" s="461" t="s">
        <v>430</v>
      </c>
      <c r="U383" s="461"/>
      <c r="V383" s="461"/>
      <c r="W383" s="424">
        <f t="shared" ref="W383:W406" si="140">X383+Y383+Z383+AA383+AF383+AG383</f>
        <v>106.00000000000001</v>
      </c>
      <c r="X383" s="428">
        <v>68.400000000000006</v>
      </c>
      <c r="Y383" s="428">
        <v>11.9</v>
      </c>
      <c r="Z383" s="428">
        <v>24.3</v>
      </c>
      <c r="AA383" s="428">
        <v>0.7</v>
      </c>
      <c r="AB383" s="428"/>
      <c r="AC383" s="428"/>
      <c r="AD383" s="428"/>
      <c r="AE383" s="428">
        <v>0.7</v>
      </c>
      <c r="AF383" s="428"/>
      <c r="AG383" s="428">
        <v>0.7</v>
      </c>
      <c r="AH383" s="428">
        <v>0.7</v>
      </c>
      <c r="AI383" s="428"/>
      <c r="AJ383" s="428"/>
      <c r="AK383" s="462"/>
      <c r="AL383" s="276" t="s">
        <v>945</v>
      </c>
      <c r="AN383" s="425">
        <f t="shared" ref="AN383:AN393" si="141">W383</f>
        <v>106.00000000000001</v>
      </c>
      <c r="AO383" s="425">
        <f t="shared" ref="AO383:AO393" si="142">X383+Y383+Z383</f>
        <v>104.60000000000001</v>
      </c>
      <c r="AP383" s="428">
        <f t="shared" ref="AP383:AP393" si="143">$AP$394*(AN383/$AN$394)</f>
        <v>139.47468958930278</v>
      </c>
      <c r="AQ383" s="428">
        <f t="shared" ref="AQ383:AQ393" si="144">$AQ$394*(AO383/$AO$394)</f>
        <v>142.33404703974048</v>
      </c>
    </row>
    <row r="384" spans="1:45" s="417" customFormat="1" ht="19.95" customHeight="1">
      <c r="A384" s="733"/>
      <c r="B384" s="313" t="s">
        <v>329</v>
      </c>
      <c r="C384" s="313" t="s">
        <v>762</v>
      </c>
      <c r="D384" s="473">
        <v>175</v>
      </c>
      <c r="E384" s="313" t="s">
        <v>330</v>
      </c>
      <c r="F384" s="318">
        <v>1</v>
      </c>
      <c r="G384" s="318"/>
      <c r="H384" s="318"/>
      <c r="I384" s="318">
        <v>0.25</v>
      </c>
      <c r="J384" s="318">
        <v>0.5</v>
      </c>
      <c r="K384" s="318"/>
      <c r="L384" s="318">
        <v>1</v>
      </c>
      <c r="M384" s="318"/>
      <c r="N384" s="318"/>
      <c r="O384" s="318">
        <v>0.75</v>
      </c>
      <c r="P384" s="459">
        <v>1</v>
      </c>
      <c r="Q384" s="459"/>
      <c r="R384" s="459"/>
      <c r="S384" s="459">
        <v>1</v>
      </c>
      <c r="T384" s="459" t="s">
        <v>429</v>
      </c>
      <c r="U384" s="459"/>
      <c r="V384" s="459"/>
      <c r="W384" s="336">
        <f t="shared" si="140"/>
        <v>592.70000000000005</v>
      </c>
      <c r="X384" s="318">
        <v>344</v>
      </c>
      <c r="Y384" s="318">
        <v>70.099999999999994</v>
      </c>
      <c r="Z384" s="318">
        <v>125.1</v>
      </c>
      <c r="AA384" s="318">
        <v>49.4</v>
      </c>
      <c r="AB384" s="318">
        <v>6.5</v>
      </c>
      <c r="AC384" s="318">
        <v>24.7</v>
      </c>
      <c r="AD384" s="318"/>
      <c r="AE384" s="318">
        <v>18.2</v>
      </c>
      <c r="AF384" s="318"/>
      <c r="AG384" s="318">
        <v>4.0999999999999996</v>
      </c>
      <c r="AH384" s="318">
        <v>3</v>
      </c>
      <c r="AI384" s="318"/>
      <c r="AJ384" s="318">
        <v>1.1000000000000001</v>
      </c>
      <c r="AK384" s="460">
        <v>797.8</v>
      </c>
      <c r="AL384" s="275"/>
      <c r="AN384" s="417">
        <f t="shared" si="141"/>
        <v>592.70000000000005</v>
      </c>
      <c r="AO384" s="417">
        <f t="shared" si="142"/>
        <v>539.20000000000005</v>
      </c>
      <c r="AP384" s="318">
        <f t="shared" si="143"/>
        <v>779.8740426375449</v>
      </c>
      <c r="AQ384" s="318">
        <f t="shared" si="144"/>
        <v>733.71432278994325</v>
      </c>
    </row>
    <row r="385" spans="1:45" s="417" customFormat="1" ht="19.95" customHeight="1">
      <c r="A385" s="733"/>
      <c r="B385" s="313" t="s">
        <v>331</v>
      </c>
      <c r="C385" s="313" t="s">
        <v>763</v>
      </c>
      <c r="D385" s="473">
        <v>385</v>
      </c>
      <c r="E385" s="313" t="s">
        <v>330</v>
      </c>
      <c r="F385" s="318">
        <v>1</v>
      </c>
      <c r="G385" s="318"/>
      <c r="H385" s="318"/>
      <c r="I385" s="318">
        <v>0.25</v>
      </c>
      <c r="J385" s="318">
        <v>0.5</v>
      </c>
      <c r="K385" s="318"/>
      <c r="L385" s="318">
        <v>0.5</v>
      </c>
      <c r="M385" s="318"/>
      <c r="N385" s="318"/>
      <c r="O385" s="318">
        <v>0.75</v>
      </c>
      <c r="P385" s="459">
        <v>1</v>
      </c>
      <c r="Q385" s="459"/>
      <c r="R385" s="459"/>
      <c r="S385" s="459">
        <v>1</v>
      </c>
      <c r="T385" s="459" t="s">
        <v>430</v>
      </c>
      <c r="U385" s="459"/>
      <c r="V385" s="459"/>
      <c r="W385" s="336">
        <f t="shared" si="140"/>
        <v>426.69999999999993</v>
      </c>
      <c r="X385" s="318">
        <v>172</v>
      </c>
      <c r="Y385" s="318">
        <v>103.5</v>
      </c>
      <c r="Z385" s="318">
        <v>83.2</v>
      </c>
      <c r="AA385" s="318">
        <v>64.599999999999994</v>
      </c>
      <c r="AB385" s="318">
        <v>6.5</v>
      </c>
      <c r="AC385" s="318">
        <v>39.9</v>
      </c>
      <c r="AD385" s="318"/>
      <c r="AE385" s="318">
        <v>18.2</v>
      </c>
      <c r="AF385" s="318"/>
      <c r="AG385" s="318">
        <v>3.4</v>
      </c>
      <c r="AH385" s="318">
        <v>2.2999999999999998</v>
      </c>
      <c r="AI385" s="318"/>
      <c r="AJ385" s="318">
        <v>1.1000000000000001</v>
      </c>
      <c r="AK385" s="460">
        <v>460.2</v>
      </c>
      <c r="AL385" s="275"/>
      <c r="AN385" s="417">
        <f t="shared" si="141"/>
        <v>426.69999999999993</v>
      </c>
      <c r="AO385" s="417">
        <f t="shared" si="142"/>
        <v>358.7</v>
      </c>
      <c r="AP385" s="318">
        <f t="shared" si="143"/>
        <v>561.45141554486304</v>
      </c>
      <c r="AQ385" s="318">
        <f t="shared" si="144"/>
        <v>488.09964314679644</v>
      </c>
    </row>
    <row r="386" spans="1:45" s="417" customFormat="1" ht="19.95" customHeight="1">
      <c r="A386" s="733"/>
      <c r="B386" s="313" t="s">
        <v>332</v>
      </c>
      <c r="C386" s="313" t="s">
        <v>764</v>
      </c>
      <c r="D386" s="473">
        <v>408</v>
      </c>
      <c r="E386" s="313" t="s">
        <v>330</v>
      </c>
      <c r="F386" s="318">
        <v>1</v>
      </c>
      <c r="G386" s="318"/>
      <c r="H386" s="318"/>
      <c r="I386" s="318">
        <v>0.25</v>
      </c>
      <c r="J386" s="318">
        <v>0.5</v>
      </c>
      <c r="K386" s="318"/>
      <c r="L386" s="318">
        <v>1</v>
      </c>
      <c r="M386" s="318"/>
      <c r="N386" s="318"/>
      <c r="O386" s="318">
        <v>0.75</v>
      </c>
      <c r="P386" s="459">
        <v>1</v>
      </c>
      <c r="Q386" s="459"/>
      <c r="R386" s="459"/>
      <c r="S386" s="459">
        <v>1</v>
      </c>
      <c r="T386" s="459" t="s">
        <v>429</v>
      </c>
      <c r="U386" s="459"/>
      <c r="V386" s="459"/>
      <c r="W386" s="336">
        <f t="shared" si="140"/>
        <v>648.5</v>
      </c>
      <c r="X386" s="318">
        <v>332.1</v>
      </c>
      <c r="Y386" s="318">
        <v>111.8</v>
      </c>
      <c r="Z386" s="318">
        <v>134.1</v>
      </c>
      <c r="AA386" s="318">
        <v>64.900000000000006</v>
      </c>
      <c r="AB386" s="318">
        <v>6.5</v>
      </c>
      <c r="AC386" s="318">
        <v>40.200000000000003</v>
      </c>
      <c r="AD386" s="318"/>
      <c r="AE386" s="318">
        <v>18.2</v>
      </c>
      <c r="AF386" s="318"/>
      <c r="AG386" s="318">
        <v>5.6</v>
      </c>
      <c r="AH386" s="318">
        <v>4.5</v>
      </c>
      <c r="AI386" s="318"/>
      <c r="AJ386" s="318">
        <v>1.1000000000000001</v>
      </c>
      <c r="AK386" s="460">
        <v>868.6</v>
      </c>
      <c r="AL386" s="275"/>
      <c r="AN386" s="417">
        <f t="shared" si="141"/>
        <v>648.5</v>
      </c>
      <c r="AO386" s="417">
        <f t="shared" si="142"/>
        <v>578</v>
      </c>
      <c r="AP386" s="318">
        <f t="shared" si="143"/>
        <v>853.29562451568722</v>
      </c>
      <c r="AQ386" s="318">
        <f t="shared" si="144"/>
        <v>786.51127331711268</v>
      </c>
    </row>
    <row r="387" spans="1:45" s="417" customFormat="1" ht="19.95" customHeight="1">
      <c r="A387" s="733"/>
      <c r="B387" s="313" t="s">
        <v>333</v>
      </c>
      <c r="C387" s="313" t="s">
        <v>765</v>
      </c>
      <c r="D387" s="473">
        <v>210</v>
      </c>
      <c r="E387" s="313" t="s">
        <v>330</v>
      </c>
      <c r="F387" s="318">
        <v>1</v>
      </c>
      <c r="G387" s="318"/>
      <c r="H387" s="318"/>
      <c r="I387" s="318">
        <v>0.25</v>
      </c>
      <c r="J387" s="318">
        <v>0.5</v>
      </c>
      <c r="K387" s="318"/>
      <c r="L387" s="318">
        <v>1</v>
      </c>
      <c r="M387" s="318"/>
      <c r="N387" s="318"/>
      <c r="O387" s="318">
        <v>0.75</v>
      </c>
      <c r="P387" s="459">
        <v>1</v>
      </c>
      <c r="Q387" s="459"/>
      <c r="R387" s="459"/>
      <c r="S387" s="459">
        <v>1</v>
      </c>
      <c r="T387" s="459" t="s">
        <v>429</v>
      </c>
      <c r="U387" s="459"/>
      <c r="V387" s="459"/>
      <c r="W387" s="336">
        <f t="shared" si="140"/>
        <v>628.70000000000005</v>
      </c>
      <c r="X387" s="318">
        <v>306.60000000000002</v>
      </c>
      <c r="Y387" s="318">
        <v>107.1</v>
      </c>
      <c r="Z387" s="318">
        <v>124.9</v>
      </c>
      <c r="AA387" s="318">
        <v>86</v>
      </c>
      <c r="AB387" s="318">
        <v>6.5</v>
      </c>
      <c r="AC387" s="318">
        <v>61.3</v>
      </c>
      <c r="AD387" s="318"/>
      <c r="AE387" s="318">
        <v>18.2</v>
      </c>
      <c r="AF387" s="318"/>
      <c r="AG387" s="318">
        <v>4.0999999999999996</v>
      </c>
      <c r="AH387" s="318">
        <v>3</v>
      </c>
      <c r="AI387" s="318"/>
      <c r="AJ387" s="318">
        <v>1.1000000000000001</v>
      </c>
      <c r="AK387" s="460">
        <v>888.2</v>
      </c>
      <c r="AL387" s="275"/>
      <c r="AN387" s="417">
        <f t="shared" si="141"/>
        <v>628.70000000000005</v>
      </c>
      <c r="AO387" s="417">
        <f t="shared" si="142"/>
        <v>538.6</v>
      </c>
      <c r="AP387" s="318">
        <f t="shared" si="143"/>
        <v>827.24280513957217</v>
      </c>
      <c r="AQ387" s="318">
        <f t="shared" si="144"/>
        <v>732.89787510137876</v>
      </c>
    </row>
    <row r="388" spans="1:45" s="425" customFormat="1" ht="19.95" customHeight="1">
      <c r="A388" s="733"/>
      <c r="B388" s="58" t="s">
        <v>334</v>
      </c>
      <c r="C388" s="58" t="s">
        <v>766</v>
      </c>
      <c r="D388" s="474">
        <v>373</v>
      </c>
      <c r="E388" s="58" t="s">
        <v>330</v>
      </c>
      <c r="F388" s="428">
        <v>1</v>
      </c>
      <c r="G388" s="428"/>
      <c r="H388" s="428"/>
      <c r="I388" s="428">
        <v>0.25</v>
      </c>
      <c r="J388" s="428">
        <v>0.5</v>
      </c>
      <c r="K388" s="428"/>
      <c r="L388" s="428">
        <v>0.25</v>
      </c>
      <c r="M388" s="428"/>
      <c r="N388" s="428"/>
      <c r="O388" s="428"/>
      <c r="P388" s="461"/>
      <c r="Q388" s="461"/>
      <c r="R388" s="461"/>
      <c r="S388" s="461"/>
      <c r="T388" s="461" t="s">
        <v>430</v>
      </c>
      <c r="U388" s="461"/>
      <c r="V388" s="461"/>
      <c r="W388" s="424">
        <f t="shared" si="140"/>
        <v>207.2</v>
      </c>
      <c r="X388" s="428">
        <v>154.4</v>
      </c>
      <c r="Y388" s="428">
        <v>0</v>
      </c>
      <c r="Z388" s="428">
        <v>46.6</v>
      </c>
      <c r="AA388" s="428">
        <v>0</v>
      </c>
      <c r="AB388" s="428"/>
      <c r="AC388" s="428"/>
      <c r="AD388" s="428"/>
      <c r="AE388" s="428"/>
      <c r="AF388" s="428"/>
      <c r="AG388" s="428">
        <v>6.2</v>
      </c>
      <c r="AH388" s="428">
        <v>6.2</v>
      </c>
      <c r="AI388" s="428"/>
      <c r="AJ388" s="428"/>
      <c r="AK388" s="462"/>
      <c r="AL388" s="276" t="s">
        <v>946</v>
      </c>
      <c r="AN388" s="425">
        <f t="shared" si="141"/>
        <v>207.2</v>
      </c>
      <c r="AO388" s="425">
        <f t="shared" si="142"/>
        <v>201</v>
      </c>
      <c r="AP388" s="428">
        <f t="shared" si="143"/>
        <v>272.63354417833517</v>
      </c>
      <c r="AQ388" s="428">
        <f t="shared" si="144"/>
        <v>273.50997566909973</v>
      </c>
    </row>
    <row r="389" spans="1:45" s="417" customFormat="1" ht="19.95" customHeight="1">
      <c r="A389" s="733"/>
      <c r="B389" s="313" t="s">
        <v>335</v>
      </c>
      <c r="C389" s="313" t="s">
        <v>767</v>
      </c>
      <c r="D389" s="473">
        <v>152</v>
      </c>
      <c r="E389" s="313" t="s">
        <v>330</v>
      </c>
      <c r="F389" s="318">
        <v>1</v>
      </c>
      <c r="G389" s="318"/>
      <c r="H389" s="318"/>
      <c r="I389" s="318">
        <v>0.25</v>
      </c>
      <c r="J389" s="318">
        <v>0.5</v>
      </c>
      <c r="K389" s="318"/>
      <c r="L389" s="318">
        <v>1</v>
      </c>
      <c r="M389" s="318"/>
      <c r="N389" s="318"/>
      <c r="O389" s="318">
        <v>0.75</v>
      </c>
      <c r="P389" s="459">
        <v>1</v>
      </c>
      <c r="Q389" s="459"/>
      <c r="R389" s="459"/>
      <c r="S389" s="459">
        <v>1</v>
      </c>
      <c r="T389" s="459" t="s">
        <v>429</v>
      </c>
      <c r="U389" s="459"/>
      <c r="V389" s="459"/>
      <c r="W389" s="336">
        <f t="shared" si="140"/>
        <v>540.59999999999991</v>
      </c>
      <c r="X389" s="318">
        <v>324.7</v>
      </c>
      <c r="Y389" s="318">
        <v>51.4</v>
      </c>
      <c r="Z389" s="318">
        <v>111</v>
      </c>
      <c r="AA389" s="318">
        <v>47.599999999999994</v>
      </c>
      <c r="AB389" s="318"/>
      <c r="AC389" s="318">
        <v>29.4</v>
      </c>
      <c r="AD389" s="318"/>
      <c r="AE389" s="318">
        <v>18.2</v>
      </c>
      <c r="AF389" s="318"/>
      <c r="AG389" s="318">
        <v>5.9</v>
      </c>
      <c r="AH389" s="318">
        <v>4.8</v>
      </c>
      <c r="AI389" s="318"/>
      <c r="AJ389" s="318">
        <v>1.1000000000000001</v>
      </c>
      <c r="AK389" s="460">
        <v>754</v>
      </c>
      <c r="AL389" s="318"/>
      <c r="AN389" s="417">
        <f t="shared" si="141"/>
        <v>540.59999999999991</v>
      </c>
      <c r="AO389" s="417">
        <f t="shared" si="142"/>
        <v>487.09999999999997</v>
      </c>
      <c r="AP389" s="318">
        <f t="shared" si="143"/>
        <v>711.32091690544394</v>
      </c>
      <c r="AQ389" s="318">
        <f t="shared" si="144"/>
        <v>662.81944849959439</v>
      </c>
    </row>
    <row r="390" spans="1:45" s="417" customFormat="1" ht="19.95" customHeight="1">
      <c r="A390" s="733"/>
      <c r="B390" s="313" t="s">
        <v>336</v>
      </c>
      <c r="C390" s="313" t="s">
        <v>768</v>
      </c>
      <c r="D390" s="473">
        <v>156</v>
      </c>
      <c r="E390" s="313" t="s">
        <v>330</v>
      </c>
      <c r="F390" s="318">
        <v>1</v>
      </c>
      <c r="G390" s="318"/>
      <c r="H390" s="318"/>
      <c r="I390" s="318">
        <v>0.25</v>
      </c>
      <c r="J390" s="318">
        <v>0.5</v>
      </c>
      <c r="K390" s="318"/>
      <c r="L390" s="318">
        <v>1</v>
      </c>
      <c r="M390" s="318"/>
      <c r="N390" s="318"/>
      <c r="O390" s="318">
        <v>0.75</v>
      </c>
      <c r="P390" s="459">
        <v>1</v>
      </c>
      <c r="Q390" s="459"/>
      <c r="R390" s="459"/>
      <c r="S390" s="459">
        <v>1</v>
      </c>
      <c r="T390" s="459" t="s">
        <v>429</v>
      </c>
      <c r="U390" s="459"/>
      <c r="V390" s="459"/>
      <c r="W390" s="336">
        <f t="shared" si="140"/>
        <v>593.4</v>
      </c>
      <c r="X390" s="318">
        <v>292.89999999999998</v>
      </c>
      <c r="Y390" s="318">
        <v>106.1</v>
      </c>
      <c r="Z390" s="318">
        <v>120.5</v>
      </c>
      <c r="AA390" s="318">
        <v>68.599999999999994</v>
      </c>
      <c r="AB390" s="318">
        <v>6.5</v>
      </c>
      <c r="AC390" s="318">
        <v>43.9</v>
      </c>
      <c r="AD390" s="318"/>
      <c r="AE390" s="318">
        <v>18.2</v>
      </c>
      <c r="AF390" s="318"/>
      <c r="AG390" s="318">
        <v>5.3000000000000007</v>
      </c>
      <c r="AH390" s="318">
        <v>4.2</v>
      </c>
      <c r="AI390" s="318"/>
      <c r="AJ390" s="318">
        <v>1.1000000000000001</v>
      </c>
      <c r="AK390" s="460">
        <v>872</v>
      </c>
      <c r="AL390" s="318"/>
      <c r="AN390" s="417">
        <f t="shared" si="141"/>
        <v>593.4</v>
      </c>
      <c r="AO390" s="417">
        <f t="shared" si="142"/>
        <v>519.5</v>
      </c>
      <c r="AP390" s="318">
        <f t="shared" si="143"/>
        <v>780.79510190841756</v>
      </c>
      <c r="AQ390" s="318">
        <f t="shared" si="144"/>
        <v>706.90762368207618</v>
      </c>
    </row>
    <row r="391" spans="1:45" s="417" customFormat="1" ht="19.95" customHeight="1">
      <c r="A391" s="733"/>
      <c r="B391" s="313" t="s">
        <v>337</v>
      </c>
      <c r="C391" s="313" t="s">
        <v>769</v>
      </c>
      <c r="D391" s="473">
        <v>234</v>
      </c>
      <c r="E391" s="313" t="s">
        <v>330</v>
      </c>
      <c r="F391" s="318">
        <v>1</v>
      </c>
      <c r="G391" s="318"/>
      <c r="H391" s="318"/>
      <c r="I391" s="318">
        <v>0.25</v>
      </c>
      <c r="J391" s="318">
        <v>0.5</v>
      </c>
      <c r="K391" s="318"/>
      <c r="L391" s="318">
        <v>1</v>
      </c>
      <c r="M391" s="318"/>
      <c r="N391" s="318"/>
      <c r="O391" s="318">
        <v>0.75</v>
      </c>
      <c r="P391" s="459">
        <v>1</v>
      </c>
      <c r="Q391" s="459"/>
      <c r="R391" s="459"/>
      <c r="S391" s="459">
        <v>1</v>
      </c>
      <c r="T391" s="459" t="s">
        <v>429</v>
      </c>
      <c r="U391" s="459"/>
      <c r="V391" s="459"/>
      <c r="W391" s="336">
        <f t="shared" si="140"/>
        <v>599.29999999999995</v>
      </c>
      <c r="X391" s="318">
        <v>349.9</v>
      </c>
      <c r="Y391" s="318">
        <v>67.099999999999994</v>
      </c>
      <c r="Z391" s="318">
        <v>125.9</v>
      </c>
      <c r="AA391" s="318">
        <v>47.599999999999994</v>
      </c>
      <c r="AB391" s="318"/>
      <c r="AC391" s="318">
        <v>29.4</v>
      </c>
      <c r="AD391" s="318"/>
      <c r="AE391" s="318">
        <v>18.2</v>
      </c>
      <c r="AF391" s="318"/>
      <c r="AG391" s="318">
        <v>8.8000000000000007</v>
      </c>
      <c r="AH391" s="318">
        <v>7.7</v>
      </c>
      <c r="AI391" s="318"/>
      <c r="AJ391" s="318">
        <v>1.1000000000000001</v>
      </c>
      <c r="AK391" s="460">
        <v>799.9</v>
      </c>
      <c r="AL391" s="318"/>
      <c r="AN391" s="417">
        <f t="shared" si="141"/>
        <v>599.29999999999995</v>
      </c>
      <c r="AO391" s="417">
        <f t="shared" si="142"/>
        <v>542.9</v>
      </c>
      <c r="AP391" s="318">
        <f t="shared" si="143"/>
        <v>788.55831576291644</v>
      </c>
      <c r="AQ391" s="318">
        <f t="shared" si="144"/>
        <v>738.74908353609078</v>
      </c>
    </row>
    <row r="392" spans="1:45" s="417" customFormat="1" ht="19.95" customHeight="1">
      <c r="A392" s="733"/>
      <c r="B392" s="313" t="s">
        <v>338</v>
      </c>
      <c r="C392" s="313" t="s">
        <v>770</v>
      </c>
      <c r="D392" s="473">
        <v>436</v>
      </c>
      <c r="E392" s="313" t="s">
        <v>330</v>
      </c>
      <c r="F392" s="318">
        <v>1</v>
      </c>
      <c r="G392" s="318"/>
      <c r="H392" s="318"/>
      <c r="I392" s="318">
        <v>0.25</v>
      </c>
      <c r="J392" s="318">
        <v>0.5</v>
      </c>
      <c r="K392" s="318"/>
      <c r="L392" s="318">
        <v>1</v>
      </c>
      <c r="M392" s="318"/>
      <c r="N392" s="318"/>
      <c r="O392" s="318">
        <v>0.75</v>
      </c>
      <c r="P392" s="459">
        <v>1</v>
      </c>
      <c r="Q392" s="459"/>
      <c r="R392" s="459"/>
      <c r="S392" s="459"/>
      <c r="T392" s="459" t="s">
        <v>429</v>
      </c>
      <c r="U392" s="459"/>
      <c r="V392" s="459"/>
      <c r="W392" s="336">
        <f t="shared" si="140"/>
        <v>625.19999999999993</v>
      </c>
      <c r="X392" s="318">
        <v>355.5</v>
      </c>
      <c r="Y392" s="318">
        <v>78</v>
      </c>
      <c r="Z392" s="318">
        <v>130.9</v>
      </c>
      <c r="AA392" s="318">
        <v>56.8</v>
      </c>
      <c r="AB392" s="318">
        <v>6.5</v>
      </c>
      <c r="AC392" s="318">
        <v>32.1</v>
      </c>
      <c r="AD392" s="318"/>
      <c r="AE392" s="318">
        <v>18.2</v>
      </c>
      <c r="AF392" s="318"/>
      <c r="AG392" s="318">
        <v>4</v>
      </c>
      <c r="AH392" s="318">
        <v>2.9</v>
      </c>
      <c r="AI392" s="318"/>
      <c r="AJ392" s="318">
        <v>1.1000000000000001</v>
      </c>
      <c r="AK392" s="460">
        <v>814.9</v>
      </c>
      <c r="AL392" s="318"/>
      <c r="AN392" s="417">
        <f t="shared" si="141"/>
        <v>625.19999999999993</v>
      </c>
      <c r="AO392" s="417">
        <f t="shared" si="142"/>
        <v>564.4</v>
      </c>
      <c r="AP392" s="318">
        <f t="shared" si="143"/>
        <v>822.6375087852083</v>
      </c>
      <c r="AQ392" s="318">
        <f t="shared" si="144"/>
        <v>768.00512570965122</v>
      </c>
    </row>
    <row r="393" spans="1:45" s="417" customFormat="1" ht="19.95" customHeight="1">
      <c r="A393" s="733"/>
      <c r="B393" s="313" t="s">
        <v>339</v>
      </c>
      <c r="C393" s="313" t="s">
        <v>771</v>
      </c>
      <c r="D393" s="473">
        <v>360</v>
      </c>
      <c r="E393" s="313" t="s">
        <v>330</v>
      </c>
      <c r="F393" s="318">
        <v>1</v>
      </c>
      <c r="G393" s="318"/>
      <c r="H393" s="318"/>
      <c r="I393" s="318">
        <v>0.25</v>
      </c>
      <c r="J393" s="318">
        <v>0.5</v>
      </c>
      <c r="K393" s="318"/>
      <c r="L393" s="318">
        <v>1</v>
      </c>
      <c r="M393" s="318"/>
      <c r="N393" s="318"/>
      <c r="O393" s="318">
        <v>0.75</v>
      </c>
      <c r="P393" s="459">
        <v>1</v>
      </c>
      <c r="Q393" s="459"/>
      <c r="R393" s="459"/>
      <c r="S393" s="459"/>
      <c r="T393" s="459" t="s">
        <v>429</v>
      </c>
      <c r="U393" s="459"/>
      <c r="V393" s="459"/>
      <c r="W393" s="336">
        <f t="shared" si="140"/>
        <v>580.79999999999995</v>
      </c>
      <c r="X393" s="318">
        <v>339.2</v>
      </c>
      <c r="Y393" s="318">
        <v>43.3</v>
      </c>
      <c r="Z393" s="318">
        <v>115.5</v>
      </c>
      <c r="AA393" s="318">
        <v>63.400000000000006</v>
      </c>
      <c r="AB393" s="318"/>
      <c r="AC393" s="318">
        <v>45.2</v>
      </c>
      <c r="AD393" s="318"/>
      <c r="AE393" s="318">
        <v>18.2</v>
      </c>
      <c r="AF393" s="318"/>
      <c r="AG393" s="318">
        <v>19.399999999999999</v>
      </c>
      <c r="AH393" s="318">
        <v>11.3</v>
      </c>
      <c r="AI393" s="318"/>
      <c r="AJ393" s="318">
        <v>8.1</v>
      </c>
      <c r="AK393" s="460">
        <v>776.4</v>
      </c>
      <c r="AL393" s="318"/>
      <c r="AN393" s="417">
        <f t="shared" si="141"/>
        <v>580.79999999999995</v>
      </c>
      <c r="AO393" s="417">
        <f t="shared" si="142"/>
        <v>498</v>
      </c>
      <c r="AP393" s="318">
        <f t="shared" si="143"/>
        <v>764.21603503270796</v>
      </c>
      <c r="AQ393" s="318">
        <f t="shared" si="144"/>
        <v>677.65158150851585</v>
      </c>
    </row>
    <row r="394" spans="1:45" s="420" customFormat="1" ht="19.95" customHeight="1">
      <c r="A394" s="3">
        <v>11</v>
      </c>
      <c r="B394" s="12" t="s">
        <v>10</v>
      </c>
      <c r="C394" s="12"/>
      <c r="D394" s="3"/>
      <c r="E394" s="12"/>
      <c r="F394" s="418">
        <f>SUM(F383:F393)</f>
        <v>11</v>
      </c>
      <c r="G394" s="418">
        <f t="shared" ref="G394:AK394" si="145">SUM(G383:G393)</f>
        <v>0</v>
      </c>
      <c r="H394" s="418">
        <f t="shared" si="145"/>
        <v>0</v>
      </c>
      <c r="I394" s="418">
        <f t="shared" si="145"/>
        <v>2.75</v>
      </c>
      <c r="J394" s="418">
        <f t="shared" si="145"/>
        <v>5.5</v>
      </c>
      <c r="K394" s="418">
        <f t="shared" si="145"/>
        <v>0</v>
      </c>
      <c r="L394" s="418">
        <f t="shared" si="145"/>
        <v>9</v>
      </c>
      <c r="M394" s="418">
        <f t="shared" si="145"/>
        <v>0</v>
      </c>
      <c r="N394" s="418">
        <f t="shared" si="145"/>
        <v>0</v>
      </c>
      <c r="O394" s="418">
        <f t="shared" si="145"/>
        <v>6.75</v>
      </c>
      <c r="P394" s="419">
        <f t="shared" si="145"/>
        <v>9</v>
      </c>
      <c r="Q394" s="419">
        <f t="shared" si="145"/>
        <v>0</v>
      </c>
      <c r="R394" s="419">
        <f t="shared" si="145"/>
        <v>0</v>
      </c>
      <c r="S394" s="419">
        <f t="shared" si="145"/>
        <v>7</v>
      </c>
      <c r="T394" s="419">
        <f t="shared" si="145"/>
        <v>0</v>
      </c>
      <c r="U394" s="419">
        <f t="shared" si="145"/>
        <v>0</v>
      </c>
      <c r="V394" s="419">
        <f t="shared" si="145"/>
        <v>0</v>
      </c>
      <c r="W394" s="418">
        <f t="shared" si="145"/>
        <v>5549.1</v>
      </c>
      <c r="X394" s="418">
        <f t="shared" si="145"/>
        <v>3039.7</v>
      </c>
      <c r="Y394" s="418">
        <f t="shared" si="145"/>
        <v>750.3</v>
      </c>
      <c r="Z394" s="418">
        <f t="shared" si="145"/>
        <v>1142</v>
      </c>
      <c r="AA394" s="418">
        <f t="shared" si="145"/>
        <v>549.60000000000014</v>
      </c>
      <c r="AB394" s="418">
        <f t="shared" si="145"/>
        <v>39</v>
      </c>
      <c r="AC394" s="418">
        <f t="shared" si="145"/>
        <v>346.1</v>
      </c>
      <c r="AD394" s="418">
        <f t="shared" si="145"/>
        <v>0</v>
      </c>
      <c r="AE394" s="418">
        <f t="shared" si="145"/>
        <v>164.49999999999997</v>
      </c>
      <c r="AF394" s="418">
        <f t="shared" si="145"/>
        <v>0</v>
      </c>
      <c r="AG394" s="418">
        <f t="shared" si="145"/>
        <v>67.5</v>
      </c>
      <c r="AH394" s="418">
        <f t="shared" si="145"/>
        <v>50.599999999999994</v>
      </c>
      <c r="AI394" s="418">
        <f t="shared" si="145"/>
        <v>0</v>
      </c>
      <c r="AJ394" s="418">
        <f t="shared" si="145"/>
        <v>16.899999999999999</v>
      </c>
      <c r="AK394" s="418">
        <f t="shared" si="145"/>
        <v>7031.9999999999991</v>
      </c>
      <c r="AL394" s="418"/>
      <c r="AN394" s="418">
        <f>SUM(AN383:AN393)</f>
        <v>5549.1</v>
      </c>
      <c r="AO394" s="418">
        <f>SUM(AO383:AO393)</f>
        <v>4932</v>
      </c>
      <c r="AP394" s="418">
        <f>'[1]Хотынецкая ЦРБ'!$K$90</f>
        <v>7301.5</v>
      </c>
      <c r="AQ394" s="418">
        <f>'[1]Хотынецкая ЦРБ'!$K$11</f>
        <v>6711.2</v>
      </c>
      <c r="AR394" s="420">
        <f>AP394-AP383-AP384-AP385-AP386-AP387-AP388-AP389-AP390-AP391-AP392-AP393</f>
        <v>0</v>
      </c>
      <c r="AS394" s="420">
        <f>AQ394-AQ383-AQ384-AQ385-AQ386-AQ387-AQ388-AQ389-AQ390-AQ391-AQ392-AQ393</f>
        <v>0</v>
      </c>
    </row>
    <row r="395" spans="1:45" s="417" customFormat="1" ht="19.95" customHeight="1">
      <c r="A395" s="728" t="s">
        <v>340</v>
      </c>
      <c r="B395" s="313" t="s">
        <v>341</v>
      </c>
      <c r="C395" s="44" t="s">
        <v>431</v>
      </c>
      <c r="D395" s="351">
        <v>161</v>
      </c>
      <c r="E395" s="313" t="s">
        <v>15</v>
      </c>
      <c r="F395" s="475">
        <v>1</v>
      </c>
      <c r="G395" s="476"/>
      <c r="H395" s="476"/>
      <c r="I395" s="476">
        <v>0.5</v>
      </c>
      <c r="J395" s="367"/>
      <c r="K395" s="367"/>
      <c r="L395" s="368">
        <v>1</v>
      </c>
      <c r="M395" s="368"/>
      <c r="N395" s="368"/>
      <c r="O395" s="368">
        <v>0.5</v>
      </c>
      <c r="P395" s="415">
        <v>1</v>
      </c>
      <c r="Q395" s="415"/>
      <c r="R395" s="415"/>
      <c r="S395" s="415"/>
      <c r="T395" s="369" t="s">
        <v>410</v>
      </c>
      <c r="U395" s="369"/>
      <c r="V395" s="369"/>
      <c r="W395" s="336">
        <f t="shared" si="140"/>
        <v>649.50000000000011</v>
      </c>
      <c r="X395" s="410">
        <v>391.1</v>
      </c>
      <c r="Y395" s="410">
        <v>0</v>
      </c>
      <c r="Z395" s="410">
        <v>118.1</v>
      </c>
      <c r="AA395" s="410">
        <f t="shared" ref="AA395:AA406" si="146">AB395+AC395+AD395+AE395</f>
        <v>115.19999999999999</v>
      </c>
      <c r="AB395" s="405">
        <v>3.1</v>
      </c>
      <c r="AC395" s="405">
        <v>98.3</v>
      </c>
      <c r="AD395" s="405"/>
      <c r="AE395" s="405">
        <v>13.8</v>
      </c>
      <c r="AF395" s="405"/>
      <c r="AG395" s="410">
        <v>25.1</v>
      </c>
      <c r="AH395" s="405">
        <v>10.5</v>
      </c>
      <c r="AI395" s="405"/>
      <c r="AJ395" s="405">
        <v>5.8</v>
      </c>
      <c r="AK395" s="477">
        <v>901.3</v>
      </c>
      <c r="AL395" s="318"/>
      <c r="AN395" s="417">
        <f t="shared" ref="AN395:AN406" si="147">W395</f>
        <v>649.50000000000011</v>
      </c>
      <c r="AO395" s="417">
        <f t="shared" ref="AO395:AO406" si="148">X395+Y395+Z395</f>
        <v>509.20000000000005</v>
      </c>
      <c r="AP395" s="318">
        <f t="shared" ref="AP395:AP406" si="149">$AP$407*(AN395/$AN$407)</f>
        <v>752.43415178571445</v>
      </c>
      <c r="AQ395" s="318">
        <f t="shared" ref="AQ395:AQ406" si="150">$AQ$407*(AO395/$AO$407)</f>
        <v>640.55495029889585</v>
      </c>
    </row>
    <row r="396" spans="1:45" s="417" customFormat="1" ht="19.95" customHeight="1">
      <c r="A396" s="729"/>
      <c r="B396" s="313" t="s">
        <v>17</v>
      </c>
      <c r="C396" s="44" t="s">
        <v>432</v>
      </c>
      <c r="D396" s="351">
        <v>207</v>
      </c>
      <c r="E396" s="313" t="s">
        <v>15</v>
      </c>
      <c r="F396" s="478">
        <v>1</v>
      </c>
      <c r="G396" s="479"/>
      <c r="H396" s="479"/>
      <c r="I396" s="479">
        <v>0.5</v>
      </c>
      <c r="J396" s="367"/>
      <c r="K396" s="367"/>
      <c r="L396" s="370">
        <v>1</v>
      </c>
      <c r="M396" s="370"/>
      <c r="N396" s="370"/>
      <c r="O396" s="370">
        <v>0</v>
      </c>
      <c r="P396" s="369">
        <v>1</v>
      </c>
      <c r="Q396" s="369"/>
      <c r="R396" s="369"/>
      <c r="S396" s="480"/>
      <c r="T396" s="369" t="s">
        <v>410</v>
      </c>
      <c r="U396" s="369"/>
      <c r="V396" s="369"/>
      <c r="W396" s="336">
        <f t="shared" si="140"/>
        <v>647.79999999999995</v>
      </c>
      <c r="X396" s="410">
        <v>391.1</v>
      </c>
      <c r="Y396" s="410"/>
      <c r="Z396" s="410">
        <v>118.1</v>
      </c>
      <c r="AA396" s="410">
        <f t="shared" si="146"/>
        <v>114.8</v>
      </c>
      <c r="AB396" s="405">
        <v>3.2</v>
      </c>
      <c r="AC396" s="405">
        <v>99.5</v>
      </c>
      <c r="AD396" s="405"/>
      <c r="AE396" s="405">
        <v>12.1</v>
      </c>
      <c r="AF396" s="405"/>
      <c r="AG396" s="410">
        <v>23.8</v>
      </c>
      <c r="AH396" s="405">
        <v>10.1</v>
      </c>
      <c r="AI396" s="405"/>
      <c r="AJ396" s="405">
        <v>6.7</v>
      </c>
      <c r="AK396" s="477">
        <v>883.5</v>
      </c>
      <c r="AL396" s="318"/>
      <c r="AN396" s="417">
        <f t="shared" si="147"/>
        <v>647.79999999999995</v>
      </c>
      <c r="AO396" s="417">
        <f t="shared" si="148"/>
        <v>509.20000000000005</v>
      </c>
      <c r="AP396" s="318">
        <f t="shared" si="149"/>
        <v>750.46473214285709</v>
      </c>
      <c r="AQ396" s="318">
        <f t="shared" si="150"/>
        <v>640.55495029889585</v>
      </c>
    </row>
    <row r="397" spans="1:45" s="417" customFormat="1" ht="19.95" customHeight="1">
      <c r="A397" s="729"/>
      <c r="B397" s="313" t="s">
        <v>342</v>
      </c>
      <c r="C397" s="44" t="s">
        <v>433</v>
      </c>
      <c r="D397" s="351">
        <v>103</v>
      </c>
      <c r="E397" s="313" t="s">
        <v>15</v>
      </c>
      <c r="F397" s="478">
        <v>1</v>
      </c>
      <c r="G397" s="479"/>
      <c r="H397" s="479"/>
      <c r="I397" s="479">
        <v>0.5</v>
      </c>
      <c r="J397" s="367"/>
      <c r="K397" s="367"/>
      <c r="L397" s="370">
        <v>0.5</v>
      </c>
      <c r="M397" s="370"/>
      <c r="N397" s="370"/>
      <c r="O397" s="370">
        <v>0.5</v>
      </c>
      <c r="P397" s="369"/>
      <c r="Q397" s="369"/>
      <c r="R397" s="369"/>
      <c r="S397" s="480">
        <v>1</v>
      </c>
      <c r="T397" s="369" t="s">
        <v>411</v>
      </c>
      <c r="U397" s="369"/>
      <c r="V397" s="369"/>
      <c r="W397" s="336">
        <f t="shared" si="140"/>
        <v>267.8</v>
      </c>
      <c r="X397" s="410">
        <v>144</v>
      </c>
      <c r="Y397" s="410"/>
      <c r="Z397" s="410">
        <v>43.5</v>
      </c>
      <c r="AA397" s="410">
        <f t="shared" si="146"/>
        <v>56.7</v>
      </c>
      <c r="AB397" s="405"/>
      <c r="AC397" s="405">
        <v>43.9</v>
      </c>
      <c r="AD397" s="405"/>
      <c r="AE397" s="405">
        <v>12.8</v>
      </c>
      <c r="AF397" s="405"/>
      <c r="AG397" s="410">
        <v>23.6</v>
      </c>
      <c r="AH397" s="405">
        <v>10</v>
      </c>
      <c r="AI397" s="405"/>
      <c r="AJ397" s="405">
        <v>6.6</v>
      </c>
      <c r="AK397" s="477">
        <v>505.00000000000006</v>
      </c>
      <c r="AL397" s="318"/>
      <c r="AN397" s="417">
        <f t="shared" si="147"/>
        <v>267.8</v>
      </c>
      <c r="AO397" s="417">
        <f t="shared" si="148"/>
        <v>187.5</v>
      </c>
      <c r="AP397" s="318">
        <f t="shared" si="149"/>
        <v>310.24151785714287</v>
      </c>
      <c r="AQ397" s="318">
        <f t="shared" si="150"/>
        <v>235.86813272003727</v>
      </c>
    </row>
    <row r="398" spans="1:45" s="417" customFormat="1" ht="19.95" customHeight="1">
      <c r="A398" s="729"/>
      <c r="B398" s="313" t="s">
        <v>343</v>
      </c>
      <c r="C398" s="44" t="s">
        <v>434</v>
      </c>
      <c r="D398" s="351">
        <v>321</v>
      </c>
      <c r="E398" s="313" t="s">
        <v>15</v>
      </c>
      <c r="F398" s="478">
        <v>1</v>
      </c>
      <c r="G398" s="479"/>
      <c r="H398" s="479"/>
      <c r="I398" s="479">
        <v>0.5</v>
      </c>
      <c r="J398" s="367"/>
      <c r="K398" s="367"/>
      <c r="L398" s="370">
        <v>1</v>
      </c>
      <c r="M398" s="370"/>
      <c r="N398" s="370"/>
      <c r="O398" s="370">
        <v>0.5</v>
      </c>
      <c r="P398" s="369">
        <v>1</v>
      </c>
      <c r="Q398" s="369"/>
      <c r="R398" s="369"/>
      <c r="S398" s="480">
        <v>1</v>
      </c>
      <c r="T398" s="369" t="s">
        <v>410</v>
      </c>
      <c r="U398" s="369"/>
      <c r="V398" s="369"/>
      <c r="W398" s="336">
        <f t="shared" si="140"/>
        <v>720.4</v>
      </c>
      <c r="X398" s="410">
        <v>343.3</v>
      </c>
      <c r="Y398" s="410">
        <v>97.5</v>
      </c>
      <c r="Z398" s="410">
        <v>133.1</v>
      </c>
      <c r="AA398" s="410">
        <f t="shared" si="146"/>
        <v>122.5</v>
      </c>
      <c r="AB398" s="405">
        <v>3.2</v>
      </c>
      <c r="AC398" s="405">
        <v>106.3</v>
      </c>
      <c r="AD398" s="405"/>
      <c r="AE398" s="405">
        <v>13</v>
      </c>
      <c r="AF398" s="405"/>
      <c r="AG398" s="410">
        <v>24</v>
      </c>
      <c r="AH398" s="405">
        <v>13.4</v>
      </c>
      <c r="AI398" s="405"/>
      <c r="AJ398" s="405">
        <v>7.7</v>
      </c>
      <c r="AK398" s="477">
        <v>895.9</v>
      </c>
      <c r="AL398" s="318"/>
      <c r="AN398" s="417">
        <f t="shared" si="147"/>
        <v>720.4</v>
      </c>
      <c r="AO398" s="417">
        <f t="shared" si="148"/>
        <v>573.9</v>
      </c>
      <c r="AP398" s="318">
        <f t="shared" si="149"/>
        <v>834.57053571428571</v>
      </c>
      <c r="AQ398" s="318">
        <f t="shared" si="150"/>
        <v>721.94518062948987</v>
      </c>
    </row>
    <row r="399" spans="1:45" s="417" customFormat="1" ht="19.95" customHeight="1">
      <c r="A399" s="729"/>
      <c r="B399" s="313" t="s">
        <v>344</v>
      </c>
      <c r="C399" s="44" t="s">
        <v>435</v>
      </c>
      <c r="D399" s="351">
        <v>14</v>
      </c>
      <c r="E399" s="313" t="s">
        <v>15</v>
      </c>
      <c r="F399" s="478">
        <v>0.5</v>
      </c>
      <c r="G399" s="479"/>
      <c r="H399" s="479"/>
      <c r="I399" s="479">
        <v>0.5</v>
      </c>
      <c r="J399" s="367"/>
      <c r="K399" s="367"/>
      <c r="L399" s="370">
        <v>0.25</v>
      </c>
      <c r="M399" s="370"/>
      <c r="N399" s="370"/>
      <c r="O399" s="370">
        <v>0.5</v>
      </c>
      <c r="P399" s="369"/>
      <c r="Q399" s="369"/>
      <c r="R399" s="369"/>
      <c r="S399" s="480"/>
      <c r="T399" s="369" t="s">
        <v>411</v>
      </c>
      <c r="U399" s="369"/>
      <c r="V399" s="369"/>
      <c r="W399" s="336">
        <f t="shared" si="140"/>
        <v>149.39999999999998</v>
      </c>
      <c r="X399" s="410">
        <v>95.9</v>
      </c>
      <c r="Y399" s="410"/>
      <c r="Z399" s="410">
        <v>29.1</v>
      </c>
      <c r="AA399" s="410">
        <f t="shared" si="146"/>
        <v>3.7</v>
      </c>
      <c r="AB399" s="405"/>
      <c r="AC399" s="405"/>
      <c r="AD399" s="405"/>
      <c r="AE399" s="405">
        <v>3.7</v>
      </c>
      <c r="AF399" s="405"/>
      <c r="AG399" s="410">
        <v>20.7</v>
      </c>
      <c r="AH399" s="405">
        <v>6.8</v>
      </c>
      <c r="AI399" s="405"/>
      <c r="AJ399" s="405">
        <v>4.9000000000000004</v>
      </c>
      <c r="AK399" s="477">
        <v>443.90000000000003</v>
      </c>
      <c r="AL399" s="318"/>
      <c r="AN399" s="417">
        <f t="shared" si="147"/>
        <v>149.39999999999998</v>
      </c>
      <c r="AO399" s="417">
        <f t="shared" si="148"/>
        <v>125</v>
      </c>
      <c r="AP399" s="318">
        <f t="shared" si="149"/>
        <v>173.0772321428571</v>
      </c>
      <c r="AQ399" s="318">
        <f t="shared" si="150"/>
        <v>157.24542181335815</v>
      </c>
    </row>
    <row r="400" spans="1:45" s="417" customFormat="1" ht="19.95" customHeight="1">
      <c r="A400" s="729"/>
      <c r="B400" s="313" t="s">
        <v>345</v>
      </c>
      <c r="C400" s="44" t="s">
        <v>436</v>
      </c>
      <c r="D400" s="351">
        <v>179</v>
      </c>
      <c r="E400" s="313" t="s">
        <v>15</v>
      </c>
      <c r="F400" s="478">
        <v>1</v>
      </c>
      <c r="G400" s="479"/>
      <c r="H400" s="479"/>
      <c r="I400" s="479">
        <v>0.5</v>
      </c>
      <c r="J400" s="367"/>
      <c r="K400" s="367"/>
      <c r="L400" s="370">
        <v>1</v>
      </c>
      <c r="M400" s="370"/>
      <c r="N400" s="370"/>
      <c r="O400" s="370">
        <v>0.5</v>
      </c>
      <c r="P400" s="369">
        <v>1</v>
      </c>
      <c r="Q400" s="369"/>
      <c r="R400" s="369"/>
      <c r="S400" s="480"/>
      <c r="T400" s="369" t="s">
        <v>410</v>
      </c>
      <c r="U400" s="369"/>
      <c r="V400" s="369"/>
      <c r="W400" s="336">
        <f t="shared" si="140"/>
        <v>660.7</v>
      </c>
      <c r="X400" s="410">
        <v>391.1</v>
      </c>
      <c r="Y400" s="410"/>
      <c r="Z400" s="410">
        <v>118.1</v>
      </c>
      <c r="AA400" s="410">
        <f t="shared" si="146"/>
        <v>126.80000000000001</v>
      </c>
      <c r="AB400" s="405">
        <v>3.2</v>
      </c>
      <c r="AC400" s="405">
        <v>109.2</v>
      </c>
      <c r="AD400" s="405"/>
      <c r="AE400" s="405">
        <v>14.4</v>
      </c>
      <c r="AF400" s="405"/>
      <c r="AG400" s="410">
        <v>24.7</v>
      </c>
      <c r="AH400" s="405">
        <v>14.3</v>
      </c>
      <c r="AI400" s="405"/>
      <c r="AJ400" s="405">
        <v>7.4</v>
      </c>
      <c r="AK400" s="477">
        <v>916.19999999999993</v>
      </c>
      <c r="AL400" s="318"/>
      <c r="AN400" s="417">
        <f t="shared" si="147"/>
        <v>660.7</v>
      </c>
      <c r="AO400" s="417">
        <f t="shared" si="148"/>
        <v>509.20000000000005</v>
      </c>
      <c r="AP400" s="318">
        <f t="shared" si="149"/>
        <v>765.40915178571424</v>
      </c>
      <c r="AQ400" s="318">
        <f t="shared" si="150"/>
        <v>640.55495029889585</v>
      </c>
    </row>
    <row r="401" spans="1:45" s="417" customFormat="1" ht="19.95" customHeight="1">
      <c r="A401" s="729"/>
      <c r="B401" s="313" t="s">
        <v>346</v>
      </c>
      <c r="C401" s="44" t="s">
        <v>437</v>
      </c>
      <c r="D401" s="351">
        <v>141</v>
      </c>
      <c r="E401" s="313" t="s">
        <v>15</v>
      </c>
      <c r="F401" s="478">
        <v>1</v>
      </c>
      <c r="G401" s="479"/>
      <c r="H401" s="479"/>
      <c r="I401" s="479">
        <v>0.5</v>
      </c>
      <c r="J401" s="367"/>
      <c r="K401" s="367"/>
      <c r="L401" s="370">
        <v>1</v>
      </c>
      <c r="M401" s="370"/>
      <c r="N401" s="370"/>
      <c r="O401" s="370">
        <v>0.5</v>
      </c>
      <c r="P401" s="369">
        <v>1</v>
      </c>
      <c r="Q401" s="369"/>
      <c r="R401" s="369"/>
      <c r="S401" s="480">
        <v>1</v>
      </c>
      <c r="T401" s="369" t="s">
        <v>410</v>
      </c>
      <c r="U401" s="369"/>
      <c r="V401" s="369"/>
      <c r="W401" s="336">
        <f t="shared" si="140"/>
        <v>701.5</v>
      </c>
      <c r="X401" s="410">
        <v>343.3</v>
      </c>
      <c r="Y401" s="410">
        <v>97.5</v>
      </c>
      <c r="Z401" s="410">
        <v>133.1</v>
      </c>
      <c r="AA401" s="410">
        <f t="shared" si="146"/>
        <v>107.5</v>
      </c>
      <c r="AB401" s="405"/>
      <c r="AC401" s="405">
        <v>93.7</v>
      </c>
      <c r="AD401" s="405"/>
      <c r="AE401" s="405">
        <v>13.8</v>
      </c>
      <c r="AF401" s="405"/>
      <c r="AG401" s="410">
        <v>20.100000000000001</v>
      </c>
      <c r="AH401" s="405">
        <v>12.4</v>
      </c>
      <c r="AI401" s="405"/>
      <c r="AJ401" s="405">
        <v>5.2</v>
      </c>
      <c r="AK401" s="477">
        <v>905.9</v>
      </c>
      <c r="AL401" s="318"/>
      <c r="AN401" s="417">
        <f t="shared" si="147"/>
        <v>701.5</v>
      </c>
      <c r="AO401" s="417">
        <f t="shared" si="148"/>
        <v>573.9</v>
      </c>
      <c r="AP401" s="318">
        <f t="shared" si="149"/>
        <v>812.67522321428567</v>
      </c>
      <c r="AQ401" s="318">
        <f t="shared" si="150"/>
        <v>721.94518062948987</v>
      </c>
    </row>
    <row r="402" spans="1:45" s="417" customFormat="1" ht="19.95" customHeight="1">
      <c r="A402" s="729"/>
      <c r="B402" s="313" t="s">
        <v>347</v>
      </c>
      <c r="C402" s="44" t="s">
        <v>438</v>
      </c>
      <c r="D402" s="351">
        <v>106</v>
      </c>
      <c r="E402" s="313" t="s">
        <v>15</v>
      </c>
      <c r="F402" s="478">
        <v>1</v>
      </c>
      <c r="G402" s="479"/>
      <c r="H402" s="479"/>
      <c r="I402" s="479">
        <v>0.5</v>
      </c>
      <c r="J402" s="367"/>
      <c r="K402" s="367"/>
      <c r="L402" s="370">
        <v>1</v>
      </c>
      <c r="M402" s="370"/>
      <c r="N402" s="370"/>
      <c r="O402" s="370">
        <v>0.5</v>
      </c>
      <c r="P402" s="369">
        <v>1</v>
      </c>
      <c r="Q402" s="369"/>
      <c r="R402" s="369"/>
      <c r="S402" s="480"/>
      <c r="T402" s="369" t="s">
        <v>410</v>
      </c>
      <c r="U402" s="369"/>
      <c r="V402" s="369"/>
      <c r="W402" s="336">
        <f t="shared" si="140"/>
        <v>590.9</v>
      </c>
      <c r="X402" s="410">
        <v>391.1</v>
      </c>
      <c r="Y402" s="410"/>
      <c r="Z402" s="410">
        <v>118.1</v>
      </c>
      <c r="AA402" s="410">
        <f t="shared" si="146"/>
        <v>57.3</v>
      </c>
      <c r="AB402" s="405"/>
      <c r="AC402" s="405">
        <v>43.9</v>
      </c>
      <c r="AD402" s="405"/>
      <c r="AE402" s="405">
        <v>13.4</v>
      </c>
      <c r="AF402" s="405"/>
      <c r="AG402" s="410">
        <v>24.4</v>
      </c>
      <c r="AH402" s="405">
        <v>12.4</v>
      </c>
      <c r="AI402" s="405"/>
      <c r="AJ402" s="405">
        <v>6.2</v>
      </c>
      <c r="AK402" s="477">
        <v>820.9</v>
      </c>
      <c r="AL402" s="318"/>
      <c r="AN402" s="417">
        <f t="shared" si="147"/>
        <v>590.9</v>
      </c>
      <c r="AO402" s="417">
        <f t="shared" si="148"/>
        <v>509.20000000000005</v>
      </c>
      <c r="AP402" s="318">
        <f t="shared" si="149"/>
        <v>684.54709821428571</v>
      </c>
      <c r="AQ402" s="318">
        <f t="shared" si="150"/>
        <v>640.55495029889585</v>
      </c>
    </row>
    <row r="403" spans="1:45" s="417" customFormat="1" ht="19.95" customHeight="1">
      <c r="A403" s="729"/>
      <c r="B403" s="313" t="s">
        <v>348</v>
      </c>
      <c r="C403" s="44" t="s">
        <v>439</v>
      </c>
      <c r="D403" s="351">
        <v>192</v>
      </c>
      <c r="E403" s="313" t="s">
        <v>15</v>
      </c>
      <c r="F403" s="478">
        <v>1</v>
      </c>
      <c r="G403" s="479"/>
      <c r="H403" s="479"/>
      <c r="I403" s="479">
        <v>0.5</v>
      </c>
      <c r="J403" s="367"/>
      <c r="K403" s="367"/>
      <c r="L403" s="370">
        <v>1</v>
      </c>
      <c r="M403" s="370"/>
      <c r="N403" s="370"/>
      <c r="O403" s="370">
        <v>0.5</v>
      </c>
      <c r="P403" s="369">
        <v>1</v>
      </c>
      <c r="Q403" s="369"/>
      <c r="R403" s="369"/>
      <c r="S403" s="480"/>
      <c r="T403" s="369" t="s">
        <v>410</v>
      </c>
      <c r="U403" s="369"/>
      <c r="V403" s="369"/>
      <c r="W403" s="336">
        <f t="shared" si="140"/>
        <v>634.30000000000007</v>
      </c>
      <c r="X403" s="410">
        <v>391.1</v>
      </c>
      <c r="Y403" s="410"/>
      <c r="Z403" s="410">
        <v>118.1</v>
      </c>
      <c r="AA403" s="410">
        <f t="shared" si="146"/>
        <v>100.7</v>
      </c>
      <c r="AB403" s="405">
        <v>3.2</v>
      </c>
      <c r="AC403" s="405">
        <v>83.2</v>
      </c>
      <c r="AD403" s="405"/>
      <c r="AE403" s="405">
        <v>14.3</v>
      </c>
      <c r="AF403" s="405"/>
      <c r="AG403" s="410">
        <v>24.4</v>
      </c>
      <c r="AH403" s="405">
        <v>11.5</v>
      </c>
      <c r="AI403" s="405"/>
      <c r="AJ403" s="405">
        <v>7.9</v>
      </c>
      <c r="AK403" s="477">
        <v>842.30000000000007</v>
      </c>
      <c r="AL403" s="318"/>
      <c r="AN403" s="417">
        <f t="shared" si="147"/>
        <v>634.30000000000007</v>
      </c>
      <c r="AO403" s="417">
        <f t="shared" si="148"/>
        <v>509.20000000000005</v>
      </c>
      <c r="AP403" s="318">
        <f t="shared" si="149"/>
        <v>734.82522321428587</v>
      </c>
      <c r="AQ403" s="318">
        <f t="shared" si="150"/>
        <v>640.55495029889585</v>
      </c>
    </row>
    <row r="404" spans="1:45" s="417" customFormat="1" ht="19.95" customHeight="1">
      <c r="A404" s="729"/>
      <c r="B404" s="313" t="s">
        <v>349</v>
      </c>
      <c r="C404" s="44" t="s">
        <v>440</v>
      </c>
      <c r="D404" s="351">
        <v>124</v>
      </c>
      <c r="E404" s="313" t="s">
        <v>15</v>
      </c>
      <c r="F404" s="478">
        <v>1</v>
      </c>
      <c r="G404" s="479"/>
      <c r="H404" s="479"/>
      <c r="I404" s="479">
        <v>0.5</v>
      </c>
      <c r="J404" s="367"/>
      <c r="K404" s="367"/>
      <c r="L404" s="370">
        <v>1</v>
      </c>
      <c r="M404" s="370"/>
      <c r="N404" s="370"/>
      <c r="O404" s="370">
        <v>0.5</v>
      </c>
      <c r="P404" s="369">
        <v>1</v>
      </c>
      <c r="Q404" s="369"/>
      <c r="R404" s="369"/>
      <c r="S404" s="480">
        <v>1</v>
      </c>
      <c r="T404" s="369" t="s">
        <v>410</v>
      </c>
      <c r="U404" s="369"/>
      <c r="V404" s="369"/>
      <c r="W404" s="336">
        <f t="shared" si="140"/>
        <v>688.3</v>
      </c>
      <c r="X404" s="410">
        <v>343.3</v>
      </c>
      <c r="Y404" s="410">
        <v>97.5</v>
      </c>
      <c r="Z404" s="410">
        <v>133.1</v>
      </c>
      <c r="AA404" s="410">
        <f t="shared" si="146"/>
        <v>91.100000000000009</v>
      </c>
      <c r="AB404" s="405"/>
      <c r="AC404" s="405">
        <v>76.900000000000006</v>
      </c>
      <c r="AD404" s="405"/>
      <c r="AE404" s="405">
        <v>14.2</v>
      </c>
      <c r="AF404" s="405"/>
      <c r="AG404" s="410">
        <v>23.3</v>
      </c>
      <c r="AH404" s="405">
        <v>12.7</v>
      </c>
      <c r="AI404" s="405"/>
      <c r="AJ404" s="405">
        <v>6.5</v>
      </c>
      <c r="AK404" s="477">
        <v>905.9</v>
      </c>
      <c r="AL404" s="318"/>
      <c r="AN404" s="417">
        <f t="shared" si="147"/>
        <v>688.3</v>
      </c>
      <c r="AO404" s="417">
        <f t="shared" si="148"/>
        <v>573.9</v>
      </c>
      <c r="AP404" s="318">
        <f t="shared" si="149"/>
        <v>797.38325892857142</v>
      </c>
      <c r="AQ404" s="318">
        <f t="shared" si="150"/>
        <v>721.94518062948987</v>
      </c>
    </row>
    <row r="405" spans="1:45" s="417" customFormat="1" ht="19.95" customHeight="1">
      <c r="A405" s="729"/>
      <c r="B405" s="313" t="s">
        <v>350</v>
      </c>
      <c r="C405" s="44" t="s">
        <v>441</v>
      </c>
      <c r="D405" s="351">
        <v>448</v>
      </c>
      <c r="E405" s="313" t="s">
        <v>15</v>
      </c>
      <c r="F405" s="478">
        <v>1</v>
      </c>
      <c r="G405" s="479"/>
      <c r="H405" s="479"/>
      <c r="I405" s="479">
        <v>1</v>
      </c>
      <c r="J405" s="367"/>
      <c r="K405" s="367"/>
      <c r="L405" s="370">
        <v>1</v>
      </c>
      <c r="M405" s="370"/>
      <c r="N405" s="370"/>
      <c r="O405" s="370">
        <v>1</v>
      </c>
      <c r="P405" s="369">
        <v>1</v>
      </c>
      <c r="Q405" s="369"/>
      <c r="R405" s="369"/>
      <c r="S405" s="480">
        <v>1</v>
      </c>
      <c r="T405" s="369" t="s">
        <v>410</v>
      </c>
      <c r="U405" s="369"/>
      <c r="V405" s="369"/>
      <c r="W405" s="336">
        <f t="shared" si="140"/>
        <v>860.2</v>
      </c>
      <c r="X405" s="410">
        <v>343.3</v>
      </c>
      <c r="Y405" s="410">
        <v>194.9</v>
      </c>
      <c r="Z405" s="410">
        <v>162.5</v>
      </c>
      <c r="AA405" s="410">
        <f t="shared" si="146"/>
        <v>132.4</v>
      </c>
      <c r="AB405" s="405">
        <v>3.2</v>
      </c>
      <c r="AC405" s="405">
        <v>113.9</v>
      </c>
      <c r="AD405" s="405"/>
      <c r="AE405" s="405">
        <v>15.3</v>
      </c>
      <c r="AF405" s="405"/>
      <c r="AG405" s="410">
        <v>27.1</v>
      </c>
      <c r="AH405" s="405">
        <v>18.5</v>
      </c>
      <c r="AI405" s="405"/>
      <c r="AJ405" s="405">
        <v>5.7</v>
      </c>
      <c r="AK405" s="477">
        <v>1011.1</v>
      </c>
      <c r="AL405" s="318"/>
      <c r="AN405" s="417">
        <f t="shared" si="147"/>
        <v>860.2</v>
      </c>
      <c r="AO405" s="417">
        <f t="shared" si="148"/>
        <v>700.7</v>
      </c>
      <c r="AP405" s="318">
        <f t="shared" si="149"/>
        <v>996.52633928571424</v>
      </c>
      <c r="AQ405" s="318">
        <f t="shared" si="150"/>
        <v>881.45493651696052</v>
      </c>
    </row>
    <row r="406" spans="1:45" s="417" customFormat="1" ht="19.95" customHeight="1">
      <c r="A406" s="729"/>
      <c r="B406" s="313" t="s">
        <v>351</v>
      </c>
      <c r="C406" s="44" t="s">
        <v>442</v>
      </c>
      <c r="D406" s="351">
        <v>119</v>
      </c>
      <c r="E406" s="313" t="s">
        <v>15</v>
      </c>
      <c r="F406" s="478">
        <v>1</v>
      </c>
      <c r="G406" s="479"/>
      <c r="H406" s="479"/>
      <c r="I406" s="479">
        <v>0.5</v>
      </c>
      <c r="J406" s="367"/>
      <c r="K406" s="367"/>
      <c r="L406" s="370">
        <v>1</v>
      </c>
      <c r="M406" s="370"/>
      <c r="N406" s="370"/>
      <c r="O406" s="370">
        <v>0.5</v>
      </c>
      <c r="P406" s="369">
        <v>1</v>
      </c>
      <c r="Q406" s="369"/>
      <c r="R406" s="369"/>
      <c r="S406" s="480">
        <v>1</v>
      </c>
      <c r="T406" s="369" t="s">
        <v>410</v>
      </c>
      <c r="U406" s="369"/>
      <c r="V406" s="369"/>
      <c r="W406" s="336">
        <f t="shared" si="140"/>
        <v>597.19999999999993</v>
      </c>
      <c r="X406" s="410">
        <v>304.8</v>
      </c>
      <c r="Y406" s="410">
        <v>97.5</v>
      </c>
      <c r="Z406" s="410">
        <v>121.5</v>
      </c>
      <c r="AA406" s="410">
        <f t="shared" si="146"/>
        <v>57.3</v>
      </c>
      <c r="AB406" s="405">
        <v>3.1</v>
      </c>
      <c r="AC406" s="405">
        <v>46.3</v>
      </c>
      <c r="AD406" s="405"/>
      <c r="AE406" s="405">
        <v>7.9</v>
      </c>
      <c r="AF406" s="405"/>
      <c r="AG406" s="410">
        <f t="shared" ref="AG406" si="151">AH406+AI406+AJ406</f>
        <v>16.100000000000001</v>
      </c>
      <c r="AH406" s="405">
        <v>10.199999999999999</v>
      </c>
      <c r="AI406" s="405"/>
      <c r="AJ406" s="405">
        <v>5.9</v>
      </c>
      <c r="AK406" s="477">
        <v>829.7</v>
      </c>
      <c r="AL406" s="318"/>
      <c r="AN406" s="417">
        <f t="shared" si="147"/>
        <v>597.19999999999993</v>
      </c>
      <c r="AO406" s="417">
        <f t="shared" si="148"/>
        <v>523.79999999999995</v>
      </c>
      <c r="AP406" s="318">
        <f t="shared" si="149"/>
        <v>691.84553571428557</v>
      </c>
      <c r="AQ406" s="318">
        <f t="shared" si="150"/>
        <v>658.92121556669599</v>
      </c>
    </row>
    <row r="407" spans="1:45" s="420" customFormat="1" ht="19.95" customHeight="1">
      <c r="A407" s="3">
        <v>12</v>
      </c>
      <c r="B407" s="12" t="s">
        <v>10</v>
      </c>
      <c r="C407" s="12"/>
      <c r="D407" s="5"/>
      <c r="E407" s="12"/>
      <c r="F407" s="418">
        <f>SUM(F395:F406)</f>
        <v>11.5</v>
      </c>
      <c r="G407" s="418">
        <f t="shared" ref="G407:AI407" si="152">SUM(G395:G406)</f>
        <v>0</v>
      </c>
      <c r="H407" s="418">
        <f t="shared" si="152"/>
        <v>0</v>
      </c>
      <c r="I407" s="418">
        <f t="shared" si="152"/>
        <v>6.5</v>
      </c>
      <c r="J407" s="418">
        <f t="shared" si="152"/>
        <v>0</v>
      </c>
      <c r="K407" s="418">
        <f t="shared" si="152"/>
        <v>0</v>
      </c>
      <c r="L407" s="418">
        <f t="shared" si="152"/>
        <v>10.75</v>
      </c>
      <c r="M407" s="418">
        <f t="shared" si="152"/>
        <v>0</v>
      </c>
      <c r="N407" s="418">
        <f t="shared" si="152"/>
        <v>0</v>
      </c>
      <c r="O407" s="418">
        <f t="shared" si="152"/>
        <v>6</v>
      </c>
      <c r="P407" s="419">
        <f t="shared" si="152"/>
        <v>10</v>
      </c>
      <c r="Q407" s="419">
        <f t="shared" si="152"/>
        <v>0</v>
      </c>
      <c r="R407" s="419">
        <f t="shared" si="152"/>
        <v>0</v>
      </c>
      <c r="S407" s="419">
        <f t="shared" si="152"/>
        <v>6</v>
      </c>
      <c r="T407" s="419">
        <f t="shared" si="152"/>
        <v>0</v>
      </c>
      <c r="U407" s="419">
        <f t="shared" si="152"/>
        <v>0</v>
      </c>
      <c r="V407" s="419">
        <f t="shared" si="152"/>
        <v>0</v>
      </c>
      <c r="W407" s="418">
        <f t="shared" si="152"/>
        <v>7168</v>
      </c>
      <c r="X407" s="418">
        <f t="shared" si="152"/>
        <v>3873.4000000000005</v>
      </c>
      <c r="Y407" s="418">
        <f t="shared" si="152"/>
        <v>584.9</v>
      </c>
      <c r="Z407" s="418">
        <f t="shared" si="152"/>
        <v>1346.4</v>
      </c>
      <c r="AA407" s="418">
        <f t="shared" si="152"/>
        <v>1086</v>
      </c>
      <c r="AB407" s="418">
        <f t="shared" si="152"/>
        <v>22.2</v>
      </c>
      <c r="AC407" s="418">
        <f t="shared" si="152"/>
        <v>915.09999999999991</v>
      </c>
      <c r="AD407" s="418">
        <f t="shared" si="152"/>
        <v>0</v>
      </c>
      <c r="AE407" s="418">
        <f t="shared" si="152"/>
        <v>148.70000000000002</v>
      </c>
      <c r="AF407" s="418">
        <f t="shared" si="152"/>
        <v>0</v>
      </c>
      <c r="AG407" s="418">
        <f t="shared" si="152"/>
        <v>277.30000000000007</v>
      </c>
      <c r="AH407" s="418">
        <f t="shared" si="152"/>
        <v>142.80000000000001</v>
      </c>
      <c r="AI407" s="418">
        <f t="shared" si="152"/>
        <v>0</v>
      </c>
      <c r="AJ407" s="418">
        <f>SUM(AJ395:AJ406)</f>
        <v>76.500000000000014</v>
      </c>
      <c r="AK407" s="418">
        <f>SUM(AK395:AK406)</f>
        <v>9861.6</v>
      </c>
      <c r="AL407" s="418"/>
      <c r="AN407" s="418">
        <f>SUM(AN395:AN406)</f>
        <v>7168</v>
      </c>
      <c r="AO407" s="418">
        <f>SUM(AO395:AO406)</f>
        <v>5804.7</v>
      </c>
      <c r="AP407" s="418">
        <f>'[1]Шаблыкинская ЦРБ'!$K$90</f>
        <v>8304</v>
      </c>
      <c r="AQ407" s="418">
        <f>'[1]Шаблыкинская ЦРБ'!$K$11</f>
        <v>7302.1</v>
      </c>
      <c r="AR407" s="420">
        <f>AP407-AP395-AP396-AP397-AP398-AP399-AP400-AP401-AP402-AP403-AP404-AP405-AP406</f>
        <v>0</v>
      </c>
      <c r="AS407" s="420">
        <f>AQ407-AQ395-AQ396-AQ397-AQ398-AQ399-AQ400-AQ401-AQ402-AQ403-AQ404-AQ405-AQ406</f>
        <v>-2.0463630789890885E-12</v>
      </c>
    </row>
    <row r="408" spans="1:45" s="420" customFormat="1" ht="19.95" customHeight="1">
      <c r="A408" s="699" t="s">
        <v>352</v>
      </c>
      <c r="B408" s="700"/>
      <c r="C408" s="315"/>
      <c r="D408" s="6"/>
      <c r="E408" s="23"/>
      <c r="F408" s="418">
        <f t="shared" ref="F408:AI408" si="153">F407+F394+F382+F368+F355+F347+F332+F309+F270+F255+F246+F217+F207+F166+F146+F133+F124+F105+F94+F76+F62+F49+F40+F24</f>
        <v>322.75</v>
      </c>
      <c r="G408" s="418">
        <f t="shared" si="153"/>
        <v>67</v>
      </c>
      <c r="H408" s="418">
        <f t="shared" si="153"/>
        <v>0</v>
      </c>
      <c r="I408" s="418">
        <f t="shared" si="153"/>
        <v>135.75</v>
      </c>
      <c r="J408" s="418">
        <f t="shared" si="153"/>
        <v>22.75</v>
      </c>
      <c r="K408" s="418">
        <f t="shared" si="153"/>
        <v>7.25</v>
      </c>
      <c r="L408" s="418">
        <f t="shared" si="153"/>
        <v>304.25</v>
      </c>
      <c r="M408" s="418">
        <f t="shared" si="153"/>
        <v>54.5</v>
      </c>
      <c r="N408" s="418">
        <f t="shared" si="153"/>
        <v>0</v>
      </c>
      <c r="O408" s="418">
        <f t="shared" si="153"/>
        <v>124</v>
      </c>
      <c r="P408" s="419">
        <f t="shared" si="153"/>
        <v>285</v>
      </c>
      <c r="Q408" s="419">
        <f t="shared" si="153"/>
        <v>56</v>
      </c>
      <c r="R408" s="419">
        <f t="shared" si="153"/>
        <v>0</v>
      </c>
      <c r="S408" s="419">
        <f t="shared" si="153"/>
        <v>151</v>
      </c>
      <c r="T408" s="419">
        <f t="shared" si="153"/>
        <v>0</v>
      </c>
      <c r="U408" s="419">
        <f t="shared" si="153"/>
        <v>0</v>
      </c>
      <c r="V408" s="419">
        <f t="shared" si="153"/>
        <v>0</v>
      </c>
      <c r="W408" s="418">
        <f t="shared" si="153"/>
        <v>219239.32595627735</v>
      </c>
      <c r="X408" s="418">
        <f t="shared" si="153"/>
        <v>129250.39467200005</v>
      </c>
      <c r="Y408" s="418">
        <f t="shared" si="153"/>
        <v>16189.739999999998</v>
      </c>
      <c r="Z408" s="418">
        <f t="shared" si="153"/>
        <v>43450.287950944003</v>
      </c>
      <c r="AA408" s="418">
        <f t="shared" si="153"/>
        <v>24449.989999999998</v>
      </c>
      <c r="AB408" s="418">
        <f t="shared" si="153"/>
        <v>1167.19</v>
      </c>
      <c r="AC408" s="418">
        <f t="shared" si="153"/>
        <v>19271.859999999997</v>
      </c>
      <c r="AD408" s="418">
        <f t="shared" si="153"/>
        <v>747.90000000000009</v>
      </c>
      <c r="AE408" s="418">
        <f t="shared" si="153"/>
        <v>3346.6400000000003</v>
      </c>
      <c r="AF408" s="418">
        <f t="shared" si="153"/>
        <v>841.9</v>
      </c>
      <c r="AG408" s="418">
        <f t="shared" si="153"/>
        <v>5057.0133333333342</v>
      </c>
      <c r="AH408" s="418">
        <f t="shared" si="153"/>
        <v>3435.8899999999994</v>
      </c>
      <c r="AI408" s="418">
        <f t="shared" si="153"/>
        <v>159.60000000000002</v>
      </c>
      <c r="AJ408" s="418">
        <f>AJ407+AJ394+AJ382+AJ368+AJ355+AJ347+AJ332+AJ309+AJ270+AJ255+AJ246+AJ217+AJ207+AJ166+AJ146+AJ133+AJ124+AJ105+AJ94+AJ76+AJ62+AJ49+AJ40+AJ24</f>
        <v>1520.8433333333337</v>
      </c>
      <c r="AK408" s="418">
        <f>AK407+AK394+AK382+AK368+AK355+AK347+AK332+AK309+AK270+AK255+AK246+AK217+AK207+AK166+AK146+AK133+AK124+AK105+AK94+AK76+AK62+AK49+AK40+AK24</f>
        <v>254991.32494819924</v>
      </c>
      <c r="AN408" s="418">
        <f>AN407+AN394+AN382+AN368+AN355+AN347+AN332+AN309+AN270+AN255+AN246+AN217+AN207+AN166+AN146+AN133+AN124+AN105+AN94+AN76+AN62+AN49+AN40+AN24</f>
        <v>218707.82595627732</v>
      </c>
      <c r="AO408" s="418">
        <f>AO407+AO394+AO382+AO368+AO355+AO347+AO332+AO309+AO270+AO255+AO246+AO217+AO207+AO166+AO146+AO133+AO124+AO105+AO94+AO76+AO62+AO49+AO40+AO24</f>
        <v>188466.32262294396</v>
      </c>
      <c r="AP408" s="418">
        <f>AP407+AP394+AP382+AP368+AP355+AP347+AP332+AP309+AP270+AP255+AP246+AP217+AP207+AP166+AP146+AP133+AP124+AP105+AP94+AP76+AP62+AP49+AP40+AP24</f>
        <v>263748.83660000004</v>
      </c>
      <c r="AQ408" s="418">
        <f>AQ407+AQ394+AQ382+AQ368+AQ355+AQ347+AQ332+AQ309+AQ270+AQ255+AQ246+AQ217+AQ207+AQ166+AQ146+AQ133+AQ124+AQ105+AQ94+AQ76+AQ62+AQ49+AQ40+AQ24</f>
        <v>227132.3046</v>
      </c>
    </row>
    <row r="409" spans="1:45">
      <c r="AN409" s="9">
        <f>W408</f>
        <v>219239.32595627735</v>
      </c>
      <c r="AO409" s="9">
        <f>X408+Y408+Z408</f>
        <v>188890.42262294405</v>
      </c>
      <c r="AP409" s="9">
        <f>'[1]Свод по МО'!$L$59</f>
        <v>263748.83659999998</v>
      </c>
    </row>
    <row r="410" spans="1:45">
      <c r="B410" s="692" t="s">
        <v>353</v>
      </c>
      <c r="C410" s="692"/>
      <c r="D410" s="692"/>
      <c r="E410" s="692"/>
      <c r="AN410" s="9">
        <f>AN408-AN409</f>
        <v>-531.5000000000291</v>
      </c>
      <c r="AO410" s="9">
        <f>AO408-AO409</f>
        <v>-424.10000000009313</v>
      </c>
      <c r="AP410" s="9">
        <f>AP408-AP409</f>
        <v>0</v>
      </c>
    </row>
    <row r="411" spans="1:45">
      <c r="B411" s="494"/>
      <c r="C411" s="494"/>
      <c r="D411" s="493"/>
      <c r="E411" s="494"/>
    </row>
    <row r="412" spans="1:45">
      <c r="B412" s="24">
        <v>1</v>
      </c>
      <c r="C412" s="25"/>
      <c r="D412" s="495"/>
      <c r="E412" s="417"/>
    </row>
    <row r="413" spans="1:45">
      <c r="B413" s="24">
        <v>0.7</v>
      </c>
      <c r="C413" s="25"/>
      <c r="D413" s="495"/>
      <c r="E413" s="417"/>
    </row>
    <row r="414" spans="1:45">
      <c r="B414" s="24">
        <v>0.45</v>
      </c>
      <c r="C414" s="25"/>
      <c r="D414" s="495"/>
      <c r="E414" s="417"/>
    </row>
    <row r="415" spans="1:45">
      <c r="B415" s="24">
        <v>0.4</v>
      </c>
      <c r="C415" s="25"/>
      <c r="D415" s="495"/>
      <c r="E415" s="417"/>
    </row>
    <row r="416" spans="1:45">
      <c r="B416" s="24">
        <v>0.3</v>
      </c>
      <c r="C416" s="25"/>
      <c r="D416" s="495"/>
      <c r="E416" s="417"/>
    </row>
    <row r="417" spans="2:5">
      <c r="B417" s="24">
        <v>1.1000000000000001</v>
      </c>
      <c r="C417" s="25"/>
      <c r="D417" s="495"/>
      <c r="E417" s="417"/>
    </row>
    <row r="418" spans="2:5">
      <c r="B418" s="24">
        <v>1</v>
      </c>
      <c r="C418" s="25"/>
      <c r="D418" s="495"/>
      <c r="E418" s="417"/>
    </row>
  </sheetData>
  <mergeCells count="61">
    <mergeCell ref="A369:A381"/>
    <mergeCell ref="A383:A393"/>
    <mergeCell ref="A395:A406"/>
    <mergeCell ref="A408:B408"/>
    <mergeCell ref="B410:E410"/>
    <mergeCell ref="A356:A367"/>
    <mergeCell ref="A134:A145"/>
    <mergeCell ref="A147:A165"/>
    <mergeCell ref="A167:A206"/>
    <mergeCell ref="A208:A216"/>
    <mergeCell ref="A218:A245"/>
    <mergeCell ref="A247:A254"/>
    <mergeCell ref="A256:A269"/>
    <mergeCell ref="A271:A308"/>
    <mergeCell ref="A310:A331"/>
    <mergeCell ref="A333:A346"/>
    <mergeCell ref="A348:A354"/>
    <mergeCell ref="A50:A61"/>
    <mergeCell ref="A63:A75"/>
    <mergeCell ref="A77:A93"/>
    <mergeCell ref="A95:A104"/>
    <mergeCell ref="A106:A123"/>
    <mergeCell ref="A125:A132"/>
    <mergeCell ref="AG8:AG9"/>
    <mergeCell ref="AH8:AJ8"/>
    <mergeCell ref="AP8:AP9"/>
    <mergeCell ref="A10:A23"/>
    <mergeCell ref="A25:A39"/>
    <mergeCell ref="A41:A48"/>
    <mergeCell ref="W8:W9"/>
    <mergeCell ref="X8:Y8"/>
    <mergeCell ref="Z8:Z9"/>
    <mergeCell ref="AA8:AA9"/>
    <mergeCell ref="AB8:AE8"/>
    <mergeCell ref="AF8:AF9"/>
    <mergeCell ref="S8:S9"/>
    <mergeCell ref="T8:T9"/>
    <mergeCell ref="U8:U9"/>
    <mergeCell ref="AP7:AQ7"/>
    <mergeCell ref="F8:H8"/>
    <mergeCell ref="I8:K8"/>
    <mergeCell ref="L8:L9"/>
    <mergeCell ref="M8:M9"/>
    <mergeCell ref="N8:N9"/>
    <mergeCell ref="O8:O9"/>
    <mergeCell ref="P8:P9"/>
    <mergeCell ref="Q8:Q9"/>
    <mergeCell ref="R8:R9"/>
    <mergeCell ref="L7:O7"/>
    <mergeCell ref="P7:S7"/>
    <mergeCell ref="T7:V7"/>
    <mergeCell ref="W7:AJ7"/>
    <mergeCell ref="AK7:AK9"/>
    <mergeCell ref="AL7:AL9"/>
    <mergeCell ref="V8:V9"/>
    <mergeCell ref="A7:A9"/>
    <mergeCell ref="B7:B9"/>
    <mergeCell ref="C7:C9"/>
    <mergeCell ref="D7:D9"/>
    <mergeCell ref="E7:E9"/>
    <mergeCell ref="F7:K7"/>
  </mergeCells>
  <pageMargins left="0.70866141732283472" right="0.70866141732283472" top="0.74803149606299213" bottom="0.74803149606299213" header="0.31496062992125984" footer="0.31496062992125984"/>
  <pageSetup paperSize="9" scale="46" fitToHeight="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411"/>
  <sheetViews>
    <sheetView zoomScale="55" zoomScaleNormal="55" workbookViewId="0">
      <pane xSplit="5" ySplit="4" topLeftCell="F167" activePane="bottomRight" state="frozen"/>
      <selection pane="topRight" activeCell="F1" sqref="F1"/>
      <selection pane="bottomLeft" activeCell="A10" sqref="A10"/>
      <selection pane="bottomRight" activeCell="N42" sqref="N42"/>
    </sheetView>
  </sheetViews>
  <sheetFormatPr defaultColWidth="8.88671875" defaultRowHeight="15.6"/>
  <cols>
    <col min="1" max="1" width="16.6640625" style="2" customWidth="1"/>
    <col min="2" max="2" width="17.33203125" style="7" customWidth="1"/>
    <col min="3" max="4" width="23.33203125" style="2" customWidth="1"/>
    <col min="5" max="5" width="21.44140625" style="8" customWidth="1"/>
    <col min="6" max="7" width="26" style="417" customWidth="1"/>
    <col min="8" max="16384" width="8.88671875" style="9"/>
  </cols>
  <sheetData>
    <row r="1" spans="1:7">
      <c r="A1" s="495"/>
      <c r="B1" s="417"/>
      <c r="C1" s="495"/>
      <c r="D1" s="495"/>
      <c r="E1" s="417"/>
    </row>
    <row r="2" spans="1:7">
      <c r="A2" s="30"/>
      <c r="B2" s="10"/>
      <c r="C2" s="30"/>
      <c r="D2" s="30"/>
      <c r="E2" s="10"/>
    </row>
    <row r="3" spans="1:7" ht="31.2" customHeight="1">
      <c r="A3" s="704" t="s">
        <v>354</v>
      </c>
      <c r="B3" s="690" t="s">
        <v>355</v>
      </c>
      <c r="C3" s="704" t="s">
        <v>356</v>
      </c>
      <c r="D3" s="314" t="s">
        <v>983</v>
      </c>
      <c r="E3" s="690" t="s">
        <v>0</v>
      </c>
      <c r="F3" s="693" t="s">
        <v>367</v>
      </c>
      <c r="G3" s="693"/>
    </row>
    <row r="4" spans="1:7" ht="70.2" customHeight="1">
      <c r="A4" s="704"/>
      <c r="B4" s="690"/>
      <c r="C4" s="704"/>
      <c r="D4" s="314"/>
      <c r="E4" s="690"/>
      <c r="F4" s="311" t="s">
        <v>984</v>
      </c>
      <c r="G4" s="311" t="s">
        <v>985</v>
      </c>
    </row>
    <row r="5" spans="1:7" s="417" customFormat="1" ht="31.2">
      <c r="A5" s="727" t="s">
        <v>11</v>
      </c>
      <c r="B5" s="313" t="s">
        <v>12</v>
      </c>
      <c r="C5" s="575">
        <v>186</v>
      </c>
      <c r="D5" s="575"/>
      <c r="E5" s="564" t="s">
        <v>967</v>
      </c>
      <c r="F5" s="579">
        <v>1</v>
      </c>
      <c r="G5" s="579"/>
    </row>
    <row r="6" spans="1:7" s="417" customFormat="1">
      <c r="A6" s="727"/>
      <c r="B6" s="313" t="s">
        <v>14</v>
      </c>
      <c r="C6" s="575">
        <v>316</v>
      </c>
      <c r="D6" s="575"/>
      <c r="E6" s="564" t="s">
        <v>15</v>
      </c>
      <c r="F6" s="579">
        <v>1</v>
      </c>
      <c r="G6" s="579"/>
    </row>
    <row r="7" spans="1:7" s="417" customFormat="1">
      <c r="A7" s="727"/>
      <c r="B7" s="313" t="s">
        <v>16</v>
      </c>
      <c r="C7" s="575">
        <v>251</v>
      </c>
      <c r="D7" s="575"/>
      <c r="E7" s="564" t="s">
        <v>15</v>
      </c>
      <c r="F7" s="579">
        <v>1</v>
      </c>
      <c r="G7" s="579"/>
    </row>
    <row r="8" spans="1:7" s="417" customFormat="1">
      <c r="A8" s="727"/>
      <c r="B8" s="313" t="s">
        <v>17</v>
      </c>
      <c r="C8" s="575">
        <v>129</v>
      </c>
      <c r="D8" s="575"/>
      <c r="E8" s="564" t="s">
        <v>18</v>
      </c>
      <c r="F8" s="579"/>
      <c r="G8" s="579">
        <v>1</v>
      </c>
    </row>
    <row r="9" spans="1:7" s="417" customFormat="1">
      <c r="A9" s="727"/>
      <c r="B9" s="313" t="s">
        <v>19</v>
      </c>
      <c r="C9" s="575">
        <v>210</v>
      </c>
      <c r="D9" s="575"/>
      <c r="E9" s="564" t="s">
        <v>18</v>
      </c>
      <c r="F9" s="579"/>
      <c r="G9" s="579">
        <v>1</v>
      </c>
    </row>
    <row r="10" spans="1:7" s="417" customFormat="1">
      <c r="A10" s="727"/>
      <c r="B10" s="313" t="s">
        <v>20</v>
      </c>
      <c r="C10" s="575">
        <v>253</v>
      </c>
      <c r="D10" s="575"/>
      <c r="E10" s="564" t="s">
        <v>15</v>
      </c>
      <c r="F10" s="579">
        <v>1</v>
      </c>
      <c r="G10" s="579"/>
    </row>
    <row r="11" spans="1:7" s="417" customFormat="1">
      <c r="A11" s="727"/>
      <c r="B11" s="313" t="s">
        <v>22</v>
      </c>
      <c r="C11" s="575">
        <v>132</v>
      </c>
      <c r="D11" s="575"/>
      <c r="E11" s="564" t="s">
        <v>15</v>
      </c>
      <c r="F11" s="579">
        <v>1</v>
      </c>
      <c r="G11" s="579"/>
    </row>
    <row r="12" spans="1:7" s="417" customFormat="1" ht="39.6" customHeight="1">
      <c r="A12" s="727"/>
      <c r="B12" s="564" t="s">
        <v>832</v>
      </c>
      <c r="C12" s="575">
        <v>438</v>
      </c>
      <c r="D12" s="575"/>
      <c r="E12" s="564" t="s">
        <v>968</v>
      </c>
      <c r="F12" s="579">
        <v>1</v>
      </c>
      <c r="G12" s="579"/>
    </row>
    <row r="13" spans="1:7" s="417" customFormat="1">
      <c r="A13" s="727"/>
      <c r="B13" s="313" t="s">
        <v>23</v>
      </c>
      <c r="C13" s="575">
        <v>412</v>
      </c>
      <c r="D13" s="575"/>
      <c r="E13" s="564" t="s">
        <v>15</v>
      </c>
      <c r="F13" s="579">
        <v>1</v>
      </c>
      <c r="G13" s="579"/>
    </row>
    <row r="14" spans="1:7" s="417" customFormat="1">
      <c r="A14" s="727"/>
      <c r="B14" s="313" t="s">
        <v>24</v>
      </c>
      <c r="C14" s="575">
        <v>120</v>
      </c>
      <c r="D14" s="575"/>
      <c r="E14" s="564" t="s">
        <v>15</v>
      </c>
      <c r="F14" s="579">
        <v>1</v>
      </c>
      <c r="G14" s="579"/>
    </row>
    <row r="15" spans="1:7" s="417" customFormat="1">
      <c r="A15" s="727"/>
      <c r="B15" s="313" t="s">
        <v>25</v>
      </c>
      <c r="C15" s="575">
        <v>121</v>
      </c>
      <c r="D15" s="575"/>
      <c r="E15" s="564" t="s">
        <v>18</v>
      </c>
      <c r="F15" s="579">
        <v>1</v>
      </c>
      <c r="G15" s="579">
        <v>1</v>
      </c>
    </row>
    <row r="16" spans="1:7" s="417" customFormat="1">
      <c r="A16" s="727"/>
      <c r="B16" s="313" t="s">
        <v>26</v>
      </c>
      <c r="C16" s="575">
        <v>179</v>
      </c>
      <c r="D16" s="575"/>
      <c r="E16" s="564" t="s">
        <v>15</v>
      </c>
      <c r="F16" s="579"/>
      <c r="G16" s="579"/>
    </row>
    <row r="17" spans="1:7" s="417" customFormat="1">
      <c r="A17" s="727"/>
      <c r="B17" s="313" t="s">
        <v>27</v>
      </c>
      <c r="C17" s="575">
        <v>121</v>
      </c>
      <c r="D17" s="575"/>
      <c r="E17" s="564" t="s">
        <v>15</v>
      </c>
      <c r="F17" s="579">
        <v>1</v>
      </c>
      <c r="G17" s="579"/>
    </row>
    <row r="18" spans="1:7" s="417" customFormat="1">
      <c r="A18" s="727"/>
      <c r="B18" s="313" t="s">
        <v>28</v>
      </c>
      <c r="C18" s="575">
        <v>325</v>
      </c>
      <c r="D18" s="575"/>
      <c r="E18" s="564" t="s">
        <v>15</v>
      </c>
      <c r="F18" s="579">
        <v>1</v>
      </c>
      <c r="G18" s="579"/>
    </row>
    <row r="19" spans="1:7" s="420" customFormat="1">
      <c r="A19" s="3">
        <v>14</v>
      </c>
      <c r="B19" s="12" t="s">
        <v>10</v>
      </c>
      <c r="C19" s="3"/>
      <c r="D19" s="3"/>
      <c r="E19" s="12"/>
      <c r="F19" s="418">
        <f t="shared" ref="F19:G19" si="0">SUM(F5:F18)</f>
        <v>11</v>
      </c>
      <c r="G19" s="418">
        <f t="shared" si="0"/>
        <v>3</v>
      </c>
    </row>
    <row r="20" spans="1:7" s="417" customFormat="1">
      <c r="A20" s="728" t="s">
        <v>29</v>
      </c>
      <c r="B20" s="85" t="s">
        <v>30</v>
      </c>
      <c r="C20" s="314">
        <v>262</v>
      </c>
      <c r="D20" s="314"/>
      <c r="E20" s="564" t="s">
        <v>15</v>
      </c>
      <c r="F20" s="49">
        <v>1</v>
      </c>
      <c r="G20" s="50"/>
    </row>
    <row r="21" spans="1:7" s="417" customFormat="1" ht="31.2">
      <c r="A21" s="729"/>
      <c r="B21" s="85" t="s">
        <v>31</v>
      </c>
      <c r="C21" s="314">
        <v>168</v>
      </c>
      <c r="D21" s="314"/>
      <c r="E21" s="564" t="s">
        <v>15</v>
      </c>
      <c r="F21" s="50">
        <v>1</v>
      </c>
      <c r="G21" s="50"/>
    </row>
    <row r="22" spans="1:7" s="417" customFormat="1">
      <c r="A22" s="729"/>
      <c r="B22" s="85" t="s">
        <v>32</v>
      </c>
      <c r="C22" s="314">
        <v>1100</v>
      </c>
      <c r="D22" s="314"/>
      <c r="E22" s="564" t="s">
        <v>15</v>
      </c>
      <c r="F22" s="50">
        <v>1</v>
      </c>
      <c r="G22" s="50"/>
    </row>
    <row r="23" spans="1:7" s="417" customFormat="1">
      <c r="A23" s="729"/>
      <c r="B23" s="85" t="s">
        <v>33</v>
      </c>
      <c r="C23" s="314">
        <v>111</v>
      </c>
      <c r="D23" s="314"/>
      <c r="E23" s="564" t="s">
        <v>15</v>
      </c>
      <c r="F23" s="50">
        <v>1</v>
      </c>
      <c r="G23" s="50"/>
    </row>
    <row r="24" spans="1:7" s="417" customFormat="1">
      <c r="A24" s="729"/>
      <c r="B24" s="85" t="s">
        <v>34</v>
      </c>
      <c r="C24" s="314">
        <v>136</v>
      </c>
      <c r="D24" s="314"/>
      <c r="E24" s="564" t="s">
        <v>18</v>
      </c>
      <c r="F24" s="50"/>
      <c r="G24" s="50">
        <v>0.5</v>
      </c>
    </row>
    <row r="25" spans="1:7" s="417" customFormat="1">
      <c r="A25" s="729"/>
      <c r="B25" s="85" t="s">
        <v>35</v>
      </c>
      <c r="C25" s="314">
        <v>227</v>
      </c>
      <c r="D25" s="314"/>
      <c r="E25" s="564" t="s">
        <v>15</v>
      </c>
      <c r="F25" s="50">
        <v>1</v>
      </c>
      <c r="G25" s="50"/>
    </row>
    <row r="26" spans="1:7" s="417" customFormat="1">
      <c r="A26" s="729"/>
      <c r="B26" s="85" t="s">
        <v>36</v>
      </c>
      <c r="C26" s="314">
        <v>43</v>
      </c>
      <c r="D26" s="314"/>
      <c r="E26" s="564" t="s">
        <v>15</v>
      </c>
      <c r="F26" s="50">
        <v>0.5</v>
      </c>
      <c r="G26" s="50"/>
    </row>
    <row r="27" spans="1:7" s="417" customFormat="1" ht="31.2">
      <c r="A27" s="729"/>
      <c r="B27" s="85" t="s">
        <v>37</v>
      </c>
      <c r="C27" s="314">
        <v>222</v>
      </c>
      <c r="D27" s="314"/>
      <c r="E27" s="564" t="s">
        <v>15</v>
      </c>
      <c r="F27" s="50">
        <v>1</v>
      </c>
      <c r="G27" s="50"/>
    </row>
    <row r="28" spans="1:7" s="417" customFormat="1">
      <c r="A28" s="729"/>
      <c r="B28" s="85" t="s">
        <v>38</v>
      </c>
      <c r="C28" s="314">
        <v>202</v>
      </c>
      <c r="D28" s="314"/>
      <c r="E28" s="564" t="s">
        <v>15</v>
      </c>
      <c r="F28" s="50">
        <v>1</v>
      </c>
      <c r="G28" s="50"/>
    </row>
    <row r="29" spans="1:7" s="417" customFormat="1">
      <c r="A29" s="729"/>
      <c r="B29" s="85" t="s">
        <v>39</v>
      </c>
      <c r="C29" s="314">
        <v>148</v>
      </c>
      <c r="D29" s="314"/>
      <c r="E29" s="564" t="s">
        <v>15</v>
      </c>
      <c r="F29" s="50">
        <v>1</v>
      </c>
      <c r="G29" s="50"/>
    </row>
    <row r="30" spans="1:7" s="417" customFormat="1">
      <c r="A30" s="729"/>
      <c r="B30" s="85" t="s">
        <v>40</v>
      </c>
      <c r="C30" s="314">
        <v>242</v>
      </c>
      <c r="D30" s="314"/>
      <c r="E30" s="564" t="s">
        <v>15</v>
      </c>
      <c r="F30" s="50">
        <v>1</v>
      </c>
      <c r="G30" s="50"/>
    </row>
    <row r="31" spans="1:7" s="417" customFormat="1">
      <c r="A31" s="729"/>
      <c r="B31" s="85" t="s">
        <v>41</v>
      </c>
      <c r="C31" s="314">
        <v>252</v>
      </c>
      <c r="D31" s="314"/>
      <c r="E31" s="564" t="s">
        <v>15</v>
      </c>
      <c r="F31" s="50">
        <v>1</v>
      </c>
      <c r="G31" s="50"/>
    </row>
    <row r="32" spans="1:7" s="417" customFormat="1">
      <c r="A32" s="729"/>
      <c r="B32" s="85" t="s">
        <v>42</v>
      </c>
      <c r="C32" s="314">
        <v>101</v>
      </c>
      <c r="D32" s="314"/>
      <c r="E32" s="564" t="s">
        <v>15</v>
      </c>
      <c r="F32" s="50">
        <v>0.5</v>
      </c>
      <c r="G32" s="50"/>
    </row>
    <row r="33" spans="1:7" s="417" customFormat="1">
      <c r="A33" s="729"/>
      <c r="B33" s="85" t="s">
        <v>43</v>
      </c>
      <c r="C33" s="314">
        <v>347</v>
      </c>
      <c r="D33" s="314"/>
      <c r="E33" s="564" t="s">
        <v>15</v>
      </c>
      <c r="F33" s="50">
        <v>1</v>
      </c>
      <c r="G33" s="50"/>
    </row>
    <row r="34" spans="1:7" s="417" customFormat="1">
      <c r="A34" s="729"/>
      <c r="B34" s="85" t="s">
        <v>44</v>
      </c>
      <c r="C34" s="314">
        <v>297</v>
      </c>
      <c r="D34" s="314"/>
      <c r="E34" s="564" t="s">
        <v>15</v>
      </c>
      <c r="F34" s="50">
        <v>1</v>
      </c>
      <c r="G34" s="50"/>
    </row>
    <row r="35" spans="1:7" s="420" customFormat="1">
      <c r="A35" s="3">
        <v>15</v>
      </c>
      <c r="B35" s="12" t="s">
        <v>10</v>
      </c>
      <c r="C35" s="419">
        <f>SUM(C20:C34)</f>
        <v>3858</v>
      </c>
      <c r="D35" s="419"/>
      <c r="E35" s="12"/>
      <c r="F35" s="418">
        <f t="shared" ref="F35:G35" si="1">SUM(F20:F34)</f>
        <v>13</v>
      </c>
      <c r="G35" s="418">
        <f t="shared" si="1"/>
        <v>0.5</v>
      </c>
    </row>
    <row r="36" spans="1:7" s="417" customFormat="1">
      <c r="A36" s="730" t="s">
        <v>46</v>
      </c>
      <c r="B36" s="313" t="s">
        <v>47</v>
      </c>
      <c r="C36" s="575">
        <v>933</v>
      </c>
      <c r="D36" s="575"/>
      <c r="E36" s="313" t="s">
        <v>15</v>
      </c>
      <c r="F36" s="579">
        <v>1</v>
      </c>
      <c r="G36" s="579"/>
    </row>
    <row r="37" spans="1:7" s="417" customFormat="1" ht="31.2">
      <c r="A37" s="731"/>
      <c r="B37" s="313" t="s">
        <v>48</v>
      </c>
      <c r="C37" s="575">
        <v>602</v>
      </c>
      <c r="D37" s="575"/>
      <c r="E37" s="313" t="s">
        <v>15</v>
      </c>
      <c r="F37" s="579">
        <v>0.25</v>
      </c>
      <c r="G37" s="579"/>
    </row>
    <row r="38" spans="1:7" s="417" customFormat="1">
      <c r="A38" s="731"/>
      <c r="B38" s="313" t="s">
        <v>49</v>
      </c>
      <c r="C38" s="575">
        <v>508</v>
      </c>
      <c r="D38" s="575"/>
      <c r="E38" s="313" t="s">
        <v>15</v>
      </c>
      <c r="F38" s="579">
        <v>1</v>
      </c>
      <c r="G38" s="579"/>
    </row>
    <row r="39" spans="1:7" s="417" customFormat="1" ht="31.2">
      <c r="A39" s="731"/>
      <c r="B39" s="313" t="s">
        <v>50</v>
      </c>
      <c r="C39" s="575">
        <v>362</v>
      </c>
      <c r="D39" s="575"/>
      <c r="E39" s="313" t="s">
        <v>15</v>
      </c>
      <c r="F39" s="579">
        <v>1</v>
      </c>
      <c r="G39" s="579"/>
    </row>
    <row r="40" spans="1:7" s="417" customFormat="1">
      <c r="A40" s="731"/>
      <c r="B40" s="313" t="s">
        <v>51</v>
      </c>
      <c r="C40" s="575">
        <v>442</v>
      </c>
      <c r="D40" s="575"/>
      <c r="E40" s="313" t="s">
        <v>15</v>
      </c>
      <c r="F40" s="579">
        <v>1</v>
      </c>
      <c r="G40" s="579"/>
    </row>
    <row r="41" spans="1:7" s="423" customFormat="1">
      <c r="A41" s="731"/>
      <c r="B41" s="312" t="s">
        <v>52</v>
      </c>
      <c r="C41" s="365">
        <v>510</v>
      </c>
      <c r="D41" s="365"/>
      <c r="E41" s="312" t="s">
        <v>18</v>
      </c>
      <c r="F41" s="579">
        <v>0.25</v>
      </c>
      <c r="G41" s="579"/>
    </row>
    <row r="42" spans="1:7" s="417" customFormat="1" ht="36.6" customHeight="1">
      <c r="A42" s="731"/>
      <c r="B42" s="313" t="s">
        <v>53</v>
      </c>
      <c r="C42" s="575">
        <v>252</v>
      </c>
      <c r="D42" s="575"/>
      <c r="E42" s="313" t="s">
        <v>15</v>
      </c>
      <c r="F42" s="579">
        <v>1</v>
      </c>
      <c r="G42" s="579"/>
    </row>
    <row r="43" spans="1:7" s="417" customFormat="1">
      <c r="A43" s="732"/>
      <c r="B43" s="580" t="s">
        <v>972</v>
      </c>
      <c r="C43" s="575">
        <v>738</v>
      </c>
      <c r="D43" s="575"/>
      <c r="E43" s="313" t="s">
        <v>15</v>
      </c>
      <c r="F43" s="579">
        <v>0.25</v>
      </c>
      <c r="G43" s="579"/>
    </row>
    <row r="44" spans="1:7" s="420" customFormat="1">
      <c r="A44" s="3">
        <v>8</v>
      </c>
      <c r="B44" s="12" t="s">
        <v>10</v>
      </c>
      <c r="C44" s="3"/>
      <c r="D44" s="3"/>
      <c r="E44" s="12"/>
      <c r="F44" s="418">
        <f t="shared" ref="F44:G44" si="2">SUM(F36:F43)</f>
        <v>5.75</v>
      </c>
      <c r="G44" s="418">
        <f t="shared" si="2"/>
        <v>0</v>
      </c>
    </row>
    <row r="45" spans="1:7" s="417" customFormat="1">
      <c r="A45" s="733" t="s">
        <v>54</v>
      </c>
      <c r="B45" s="313" t="s">
        <v>55</v>
      </c>
      <c r="C45" s="575">
        <v>380</v>
      </c>
      <c r="D45" s="575"/>
      <c r="E45" s="581" t="s">
        <v>15</v>
      </c>
      <c r="F45" s="579">
        <v>1</v>
      </c>
      <c r="G45" s="579"/>
    </row>
    <row r="46" spans="1:7" s="417" customFormat="1">
      <c r="A46" s="733"/>
      <c r="B46" s="313" t="s">
        <v>56</v>
      </c>
      <c r="C46" s="575">
        <v>267</v>
      </c>
      <c r="D46" s="575"/>
      <c r="E46" s="581" t="s">
        <v>15</v>
      </c>
      <c r="F46" s="579">
        <v>1</v>
      </c>
      <c r="G46" s="579"/>
    </row>
    <row r="47" spans="1:7" s="417" customFormat="1">
      <c r="A47" s="733"/>
      <c r="B47" s="313" t="s">
        <v>57</v>
      </c>
      <c r="C47" s="575">
        <v>230</v>
      </c>
      <c r="D47" s="575"/>
      <c r="E47" s="581" t="s">
        <v>21</v>
      </c>
      <c r="F47" s="579"/>
      <c r="G47" s="579">
        <v>1</v>
      </c>
    </row>
    <row r="48" spans="1:7" s="417" customFormat="1">
      <c r="A48" s="733"/>
      <c r="B48" s="313" t="s">
        <v>58</v>
      </c>
      <c r="C48" s="575">
        <v>206</v>
      </c>
      <c r="D48" s="575"/>
      <c r="E48" s="581" t="s">
        <v>21</v>
      </c>
      <c r="F48" s="580"/>
      <c r="G48" s="580">
        <v>1</v>
      </c>
    </row>
    <row r="49" spans="1:7" s="417" customFormat="1">
      <c r="A49" s="733"/>
      <c r="B49" s="313" t="s">
        <v>59</v>
      </c>
      <c r="C49" s="516">
        <v>372</v>
      </c>
      <c r="D49" s="516"/>
      <c r="E49" s="581" t="s">
        <v>15</v>
      </c>
      <c r="F49" s="579">
        <v>1</v>
      </c>
      <c r="G49" s="579"/>
    </row>
    <row r="50" spans="1:7" s="417" customFormat="1">
      <c r="A50" s="733"/>
      <c r="B50" s="313" t="s">
        <v>60</v>
      </c>
      <c r="C50" s="575">
        <v>202</v>
      </c>
      <c r="D50" s="575"/>
      <c r="E50" s="581" t="s">
        <v>15</v>
      </c>
      <c r="F50" s="579">
        <v>1</v>
      </c>
      <c r="G50" s="579"/>
    </row>
    <row r="51" spans="1:7" s="423" customFormat="1">
      <c r="A51" s="733"/>
      <c r="B51" s="312" t="s">
        <v>61</v>
      </c>
      <c r="C51" s="575">
        <v>255</v>
      </c>
      <c r="D51" s="575"/>
      <c r="E51" s="581" t="s">
        <v>15</v>
      </c>
      <c r="F51" s="579">
        <v>1</v>
      </c>
      <c r="G51" s="579"/>
    </row>
    <row r="52" spans="1:7" s="417" customFormat="1">
      <c r="A52" s="733"/>
      <c r="B52" s="313" t="s">
        <v>62</v>
      </c>
      <c r="C52" s="575">
        <v>169</v>
      </c>
      <c r="D52" s="575"/>
      <c r="E52" s="581" t="s">
        <v>15</v>
      </c>
      <c r="F52" s="579">
        <v>1</v>
      </c>
      <c r="G52" s="579"/>
    </row>
    <row r="53" spans="1:7" s="417" customFormat="1">
      <c r="A53" s="733"/>
      <c r="B53" s="313" t="s">
        <v>63</v>
      </c>
      <c r="C53" s="575">
        <v>109</v>
      </c>
      <c r="D53" s="575"/>
      <c r="E53" s="581" t="s">
        <v>21</v>
      </c>
      <c r="F53" s="580"/>
      <c r="G53" s="580">
        <v>1</v>
      </c>
    </row>
    <row r="54" spans="1:7" s="417" customFormat="1">
      <c r="A54" s="733"/>
      <c r="B54" s="313" t="s">
        <v>64</v>
      </c>
      <c r="C54" s="575">
        <v>108</v>
      </c>
      <c r="D54" s="575"/>
      <c r="E54" s="581" t="s">
        <v>21</v>
      </c>
      <c r="F54" s="579"/>
      <c r="G54" s="579">
        <v>1</v>
      </c>
    </row>
    <row r="55" spans="1:7" s="417" customFormat="1">
      <c r="A55" s="733"/>
      <c r="B55" s="313" t="s">
        <v>65</v>
      </c>
      <c r="C55" s="575">
        <v>315</v>
      </c>
      <c r="D55" s="575"/>
      <c r="E55" s="581" t="s">
        <v>15</v>
      </c>
      <c r="F55" s="579">
        <v>1</v>
      </c>
      <c r="G55" s="579"/>
    </row>
    <row r="56" spans="1:7" s="417" customFormat="1">
      <c r="A56" s="733"/>
      <c r="B56" s="313" t="s">
        <v>66</v>
      </c>
      <c r="C56" s="575">
        <v>154</v>
      </c>
      <c r="D56" s="575"/>
      <c r="E56" s="581" t="s">
        <v>15</v>
      </c>
      <c r="F56" s="580"/>
      <c r="G56" s="580">
        <v>1</v>
      </c>
    </row>
    <row r="57" spans="1:7" s="420" customFormat="1">
      <c r="A57" s="3">
        <v>12</v>
      </c>
      <c r="B57" s="12" t="s">
        <v>10</v>
      </c>
      <c r="C57" s="3"/>
      <c r="D57" s="3"/>
      <c r="E57" s="12"/>
      <c r="F57" s="418">
        <f t="shared" ref="F57:G57" si="3">SUM(F45:F56)</f>
        <v>7</v>
      </c>
      <c r="G57" s="418">
        <f t="shared" si="3"/>
        <v>5</v>
      </c>
    </row>
    <row r="58" spans="1:7" s="417" customFormat="1">
      <c r="A58" s="728" t="s">
        <v>67</v>
      </c>
      <c r="B58" s="313" t="s">
        <v>68</v>
      </c>
      <c r="C58" s="314">
        <v>244</v>
      </c>
      <c r="D58" s="314"/>
      <c r="E58" s="313" t="s">
        <v>15</v>
      </c>
      <c r="F58" s="300">
        <v>1</v>
      </c>
      <c r="G58" s="300"/>
    </row>
    <row r="59" spans="1:7" s="417" customFormat="1">
      <c r="A59" s="729"/>
      <c r="B59" s="313" t="s">
        <v>69</v>
      </c>
      <c r="C59" s="314">
        <v>201</v>
      </c>
      <c r="D59" s="314"/>
      <c r="E59" s="313" t="s">
        <v>21</v>
      </c>
      <c r="F59" s="305"/>
      <c r="G59" s="305">
        <v>0.75</v>
      </c>
    </row>
    <row r="60" spans="1:7" s="417" customFormat="1" ht="31.2">
      <c r="A60" s="729"/>
      <c r="B60" s="313" t="s">
        <v>70</v>
      </c>
      <c r="C60" s="314">
        <v>514</v>
      </c>
      <c r="D60" s="314"/>
      <c r="E60" s="313" t="s">
        <v>71</v>
      </c>
      <c r="F60" s="300">
        <v>1</v>
      </c>
      <c r="G60" s="300"/>
    </row>
    <row r="61" spans="1:7" s="417" customFormat="1">
      <c r="A61" s="729"/>
      <c r="B61" s="313" t="s">
        <v>72</v>
      </c>
      <c r="C61" s="314">
        <v>234</v>
      </c>
      <c r="D61" s="314"/>
      <c r="E61" s="313" t="s">
        <v>21</v>
      </c>
      <c r="F61" s="300"/>
      <c r="G61" s="300">
        <v>0.75</v>
      </c>
    </row>
    <row r="62" spans="1:7" s="417" customFormat="1">
      <c r="A62" s="729"/>
      <c r="B62" s="313" t="s">
        <v>73</v>
      </c>
      <c r="C62" s="314">
        <v>238</v>
      </c>
      <c r="D62" s="314"/>
      <c r="E62" s="313" t="s">
        <v>15</v>
      </c>
      <c r="F62" s="300">
        <v>1</v>
      </c>
      <c r="G62" s="300"/>
    </row>
    <row r="63" spans="1:7" s="417" customFormat="1">
      <c r="A63" s="729"/>
      <c r="B63" s="313" t="s">
        <v>74</v>
      </c>
      <c r="C63" s="314">
        <v>237</v>
      </c>
      <c r="D63" s="314"/>
      <c r="E63" s="313" t="s">
        <v>15</v>
      </c>
      <c r="F63" s="300">
        <v>1</v>
      </c>
      <c r="G63" s="300"/>
    </row>
    <row r="64" spans="1:7" s="417" customFormat="1" ht="31.2" customHeight="1">
      <c r="A64" s="729"/>
      <c r="B64" s="313" t="s">
        <v>75</v>
      </c>
      <c r="C64" s="314">
        <v>231</v>
      </c>
      <c r="D64" s="314"/>
      <c r="E64" s="313" t="s">
        <v>15</v>
      </c>
      <c r="F64" s="300">
        <v>1</v>
      </c>
      <c r="G64" s="300"/>
    </row>
    <row r="65" spans="1:7" s="417" customFormat="1" ht="31.2">
      <c r="A65" s="729"/>
      <c r="B65" s="313" t="s">
        <v>357</v>
      </c>
      <c r="C65" s="314">
        <v>342</v>
      </c>
      <c r="D65" s="314"/>
      <c r="E65" s="313" t="s">
        <v>15</v>
      </c>
      <c r="F65" s="300">
        <v>1</v>
      </c>
      <c r="G65" s="300"/>
    </row>
    <row r="66" spans="1:7" s="417" customFormat="1">
      <c r="A66" s="729"/>
      <c r="B66" s="313" t="s">
        <v>76</v>
      </c>
      <c r="C66" s="314">
        <v>185</v>
      </c>
      <c r="D66" s="314"/>
      <c r="E66" s="313" t="s">
        <v>21</v>
      </c>
      <c r="F66" s="300"/>
      <c r="G66" s="300">
        <v>0.5</v>
      </c>
    </row>
    <row r="67" spans="1:7" s="417" customFormat="1">
      <c r="A67" s="729"/>
      <c r="B67" s="313" t="s">
        <v>77</v>
      </c>
      <c r="C67" s="314">
        <v>224</v>
      </c>
      <c r="D67" s="314"/>
      <c r="E67" s="313" t="s">
        <v>21</v>
      </c>
      <c r="F67" s="300"/>
      <c r="G67" s="300">
        <v>0.75</v>
      </c>
    </row>
    <row r="68" spans="1:7" s="417" customFormat="1" ht="31.2" customHeight="1">
      <c r="A68" s="729"/>
      <c r="B68" s="313" t="s">
        <v>78</v>
      </c>
      <c r="C68" s="314">
        <v>512</v>
      </c>
      <c r="D68" s="314"/>
      <c r="E68" s="313" t="s">
        <v>15</v>
      </c>
      <c r="F68" s="300">
        <v>1</v>
      </c>
      <c r="G68" s="300"/>
    </row>
    <row r="69" spans="1:7" s="417" customFormat="1">
      <c r="A69" s="729"/>
      <c r="B69" s="313" t="s">
        <v>80</v>
      </c>
      <c r="C69" s="314">
        <v>409</v>
      </c>
      <c r="D69" s="314"/>
      <c r="E69" s="313" t="s">
        <v>15</v>
      </c>
      <c r="F69" s="300">
        <v>1</v>
      </c>
      <c r="G69" s="300"/>
    </row>
    <row r="70" spans="1:7" s="417" customFormat="1">
      <c r="A70" s="729"/>
      <c r="B70" s="313" t="s">
        <v>81</v>
      </c>
      <c r="C70" s="314">
        <v>152</v>
      </c>
      <c r="D70" s="314"/>
      <c r="E70" s="313" t="s">
        <v>18</v>
      </c>
      <c r="F70" s="300"/>
      <c r="G70" s="300">
        <v>0.5</v>
      </c>
    </row>
    <row r="71" spans="1:7" s="420" customFormat="1">
      <c r="A71" s="3">
        <v>13</v>
      </c>
      <c r="B71" s="12" t="s">
        <v>10</v>
      </c>
      <c r="C71" s="3"/>
      <c r="D71" s="3"/>
      <c r="E71" s="12"/>
      <c r="F71" s="418">
        <f t="shared" ref="F71:G71" si="4">SUM(F58:F70)</f>
        <v>8</v>
      </c>
      <c r="G71" s="418">
        <f t="shared" si="4"/>
        <v>3.25</v>
      </c>
    </row>
    <row r="72" spans="1:7" s="417" customFormat="1">
      <c r="A72" s="733" t="s">
        <v>82</v>
      </c>
      <c r="B72" s="15" t="s">
        <v>83</v>
      </c>
      <c r="C72" s="316">
        <v>296</v>
      </c>
      <c r="D72" s="316"/>
      <c r="E72" s="15" t="s">
        <v>15</v>
      </c>
      <c r="F72" s="300">
        <v>1</v>
      </c>
      <c r="G72" s="300"/>
    </row>
    <row r="73" spans="1:7" s="417" customFormat="1" ht="118.95" customHeight="1">
      <c r="A73" s="733"/>
      <c r="B73" s="15" t="s">
        <v>84</v>
      </c>
      <c r="C73" s="316">
        <v>509</v>
      </c>
      <c r="D73" s="316"/>
      <c r="E73" s="15" t="s">
        <v>15</v>
      </c>
      <c r="F73" s="300">
        <v>1</v>
      </c>
      <c r="G73" s="300">
        <v>0.25</v>
      </c>
    </row>
    <row r="74" spans="1:7" s="417" customFormat="1">
      <c r="A74" s="733"/>
      <c r="B74" s="15" t="s">
        <v>85</v>
      </c>
      <c r="C74" s="316">
        <v>463</v>
      </c>
      <c r="D74" s="316"/>
      <c r="E74" s="15" t="s">
        <v>15</v>
      </c>
      <c r="F74" s="300">
        <v>1</v>
      </c>
      <c r="G74" s="300"/>
    </row>
    <row r="75" spans="1:7" s="425" customFormat="1" ht="22.2" customHeight="1">
      <c r="A75" s="733"/>
      <c r="B75" s="381" t="s">
        <v>86</v>
      </c>
      <c r="C75" s="32">
        <v>160</v>
      </c>
      <c r="D75" s="32"/>
      <c r="E75" s="381" t="s">
        <v>15</v>
      </c>
      <c r="F75" s="378">
        <v>0</v>
      </c>
      <c r="G75" s="378"/>
    </row>
    <row r="76" spans="1:7" s="417" customFormat="1" ht="74.400000000000006" customHeight="1">
      <c r="A76" s="733"/>
      <c r="B76" s="15" t="s">
        <v>87</v>
      </c>
      <c r="C76" s="316">
        <v>81</v>
      </c>
      <c r="D76" s="316"/>
      <c r="E76" s="15" t="s">
        <v>88</v>
      </c>
      <c r="F76" s="300">
        <v>1</v>
      </c>
      <c r="G76" s="300"/>
    </row>
    <row r="77" spans="1:7" s="417" customFormat="1" ht="109.95" customHeight="1">
      <c r="A77" s="733"/>
      <c r="B77" s="15" t="s">
        <v>89</v>
      </c>
      <c r="C77" s="316">
        <v>28</v>
      </c>
      <c r="D77" s="316"/>
      <c r="E77" s="15" t="s">
        <v>15</v>
      </c>
      <c r="F77" s="300">
        <v>0.5</v>
      </c>
      <c r="G77" s="300"/>
    </row>
    <row r="78" spans="1:7" s="430" customFormat="1" ht="69" customHeight="1">
      <c r="A78" s="733"/>
      <c r="B78" s="16" t="s">
        <v>91</v>
      </c>
      <c r="C78" s="382">
        <v>319</v>
      </c>
      <c r="D78" s="382"/>
      <c r="E78" s="16" t="s">
        <v>88</v>
      </c>
      <c r="F78" s="300">
        <v>1</v>
      </c>
      <c r="G78" s="300"/>
    </row>
    <row r="79" spans="1:7" s="417" customFormat="1" ht="37.200000000000003" customHeight="1">
      <c r="A79" s="733"/>
      <c r="B79" s="15" t="s">
        <v>92</v>
      </c>
      <c r="C79" s="316">
        <v>148</v>
      </c>
      <c r="D79" s="316"/>
      <c r="E79" s="15" t="s">
        <v>15</v>
      </c>
      <c r="F79" s="300">
        <v>1</v>
      </c>
      <c r="G79" s="300"/>
    </row>
    <row r="80" spans="1:7" s="417" customFormat="1" ht="69" customHeight="1">
      <c r="A80" s="733"/>
      <c r="B80" s="15" t="s">
        <v>93</v>
      </c>
      <c r="C80" s="316">
        <v>272</v>
      </c>
      <c r="D80" s="316"/>
      <c r="E80" s="15" t="s">
        <v>15</v>
      </c>
      <c r="F80" s="300">
        <v>1</v>
      </c>
      <c r="G80" s="300"/>
    </row>
    <row r="81" spans="1:7" s="417" customFormat="1" ht="90.6" customHeight="1">
      <c r="A81" s="733"/>
      <c r="B81" s="15" t="s">
        <v>94</v>
      </c>
      <c r="C81" s="316">
        <v>390</v>
      </c>
      <c r="D81" s="316"/>
      <c r="E81" s="15" t="s">
        <v>95</v>
      </c>
      <c r="F81" s="388">
        <v>0</v>
      </c>
      <c r="G81" s="388">
        <v>1</v>
      </c>
    </row>
    <row r="82" spans="1:7" s="417" customFormat="1" ht="81.599999999999994" customHeight="1">
      <c r="A82" s="733"/>
      <c r="B82" s="15" t="s">
        <v>96</v>
      </c>
      <c r="C82" s="316">
        <v>222</v>
      </c>
      <c r="D82" s="316"/>
      <c r="E82" s="15" t="s">
        <v>88</v>
      </c>
      <c r="F82" s="300">
        <v>1</v>
      </c>
      <c r="G82" s="300"/>
    </row>
    <row r="83" spans="1:7" s="417" customFormat="1" ht="42.6" customHeight="1">
      <c r="A83" s="733"/>
      <c r="B83" s="15" t="s">
        <v>97</v>
      </c>
      <c r="C83" s="316">
        <v>348</v>
      </c>
      <c r="D83" s="316"/>
      <c r="E83" s="15" t="s">
        <v>15</v>
      </c>
      <c r="F83" s="300">
        <v>1</v>
      </c>
      <c r="G83" s="300"/>
    </row>
    <row r="84" spans="1:7" s="417" customFormat="1" ht="47.4" customHeight="1">
      <c r="A84" s="733"/>
      <c r="B84" s="15" t="s">
        <v>98</v>
      </c>
      <c r="C84" s="316">
        <v>115</v>
      </c>
      <c r="D84" s="316"/>
      <c r="E84" s="15" t="s">
        <v>15</v>
      </c>
      <c r="F84" s="300">
        <v>0.5</v>
      </c>
      <c r="G84" s="300"/>
    </row>
    <row r="85" spans="1:7" s="417" customFormat="1" ht="54.6" customHeight="1">
      <c r="A85" s="733"/>
      <c r="B85" s="15" t="s">
        <v>99</v>
      </c>
      <c r="C85" s="316">
        <v>293</v>
      </c>
      <c r="D85" s="316"/>
      <c r="E85" s="15" t="s">
        <v>15</v>
      </c>
      <c r="F85" s="300">
        <v>1</v>
      </c>
      <c r="G85" s="300"/>
    </row>
    <row r="86" spans="1:7" s="417" customFormat="1" ht="52.2" customHeight="1">
      <c r="A86" s="733"/>
      <c r="B86" s="15" t="s">
        <v>100</v>
      </c>
      <c r="C86" s="316">
        <v>137</v>
      </c>
      <c r="D86" s="316"/>
      <c r="E86" s="15" t="s">
        <v>15</v>
      </c>
      <c r="F86" s="300">
        <v>1</v>
      </c>
      <c r="G86" s="300"/>
    </row>
    <row r="87" spans="1:7" s="417" customFormat="1" ht="40.950000000000003" customHeight="1">
      <c r="A87" s="733"/>
      <c r="B87" s="15" t="s">
        <v>101</v>
      </c>
      <c r="C87" s="316">
        <v>245</v>
      </c>
      <c r="D87" s="316"/>
      <c r="E87" s="15" t="s">
        <v>15</v>
      </c>
      <c r="F87" s="305">
        <v>1</v>
      </c>
      <c r="G87" s="305"/>
    </row>
    <row r="88" spans="1:7" s="417" customFormat="1">
      <c r="A88" s="733"/>
      <c r="B88" s="15" t="s">
        <v>102</v>
      </c>
      <c r="C88" s="316">
        <v>253</v>
      </c>
      <c r="D88" s="316"/>
      <c r="E88" s="15" t="s">
        <v>15</v>
      </c>
      <c r="F88" s="305">
        <v>0.25</v>
      </c>
      <c r="G88" s="305"/>
    </row>
    <row r="89" spans="1:7" s="420" customFormat="1">
      <c r="A89" s="3">
        <v>17</v>
      </c>
      <c r="B89" s="12" t="s">
        <v>10</v>
      </c>
      <c r="C89" s="3">
        <f>SUM(C72:C88)</f>
        <v>4279</v>
      </c>
      <c r="D89" s="3"/>
      <c r="E89" s="12"/>
      <c r="F89" s="418">
        <f t="shared" ref="F89:G89" si="5">SUM(F72:F88)</f>
        <v>13.25</v>
      </c>
      <c r="G89" s="418">
        <f t="shared" si="5"/>
        <v>1.25</v>
      </c>
    </row>
    <row r="90" spans="1:7" s="435" customFormat="1">
      <c r="A90" s="728" t="s">
        <v>361</v>
      </c>
      <c r="B90" s="313" t="s">
        <v>103</v>
      </c>
      <c r="C90" s="511">
        <v>300</v>
      </c>
      <c r="D90" s="511"/>
      <c r="E90" s="15" t="s">
        <v>15</v>
      </c>
      <c r="F90" s="463">
        <v>1</v>
      </c>
      <c r="G90" s="554"/>
    </row>
    <row r="91" spans="1:7" s="435" customFormat="1">
      <c r="A91" s="729"/>
      <c r="B91" s="313" t="s">
        <v>104</v>
      </c>
      <c r="C91" s="512">
        <v>303</v>
      </c>
      <c r="D91" s="512"/>
      <c r="E91" s="15" t="s">
        <v>15</v>
      </c>
      <c r="F91" s="568">
        <v>1</v>
      </c>
      <c r="G91" s="553"/>
    </row>
    <row r="92" spans="1:7" s="435" customFormat="1">
      <c r="A92" s="729"/>
      <c r="B92" s="313" t="s">
        <v>105</v>
      </c>
      <c r="C92" s="512">
        <v>281</v>
      </c>
      <c r="D92" s="512"/>
      <c r="E92" s="313" t="s">
        <v>18</v>
      </c>
      <c r="F92" s="553"/>
      <c r="G92" s="568">
        <v>1</v>
      </c>
    </row>
    <row r="93" spans="1:7" s="435" customFormat="1">
      <c r="A93" s="729"/>
      <c r="B93" s="313" t="s">
        <v>106</v>
      </c>
      <c r="C93" s="512">
        <v>315</v>
      </c>
      <c r="D93" s="512"/>
      <c r="E93" s="313" t="s">
        <v>18</v>
      </c>
      <c r="F93" s="553"/>
      <c r="G93" s="568">
        <v>1</v>
      </c>
    </row>
    <row r="94" spans="1:7" s="435" customFormat="1">
      <c r="A94" s="729"/>
      <c r="B94" s="313" t="s">
        <v>107</v>
      </c>
      <c r="C94" s="511">
        <v>146</v>
      </c>
      <c r="D94" s="511"/>
      <c r="E94" s="15" t="s">
        <v>15</v>
      </c>
      <c r="F94" s="463">
        <v>1</v>
      </c>
      <c r="G94" s="553"/>
    </row>
    <row r="95" spans="1:7" s="435" customFormat="1">
      <c r="A95" s="729"/>
      <c r="B95" s="313" t="s">
        <v>108</v>
      </c>
      <c r="C95" s="511">
        <v>109</v>
      </c>
      <c r="D95" s="511"/>
      <c r="E95" s="15" t="s">
        <v>15</v>
      </c>
      <c r="F95" s="463">
        <v>1</v>
      </c>
      <c r="G95" s="553"/>
    </row>
    <row r="96" spans="1:7" s="435" customFormat="1">
      <c r="A96" s="729"/>
      <c r="B96" s="313" t="s">
        <v>109</v>
      </c>
      <c r="C96" s="511">
        <v>412</v>
      </c>
      <c r="D96" s="511"/>
      <c r="E96" s="15" t="s">
        <v>15</v>
      </c>
      <c r="F96" s="463">
        <v>1</v>
      </c>
      <c r="G96" s="553"/>
    </row>
    <row r="97" spans="1:7" s="435" customFormat="1">
      <c r="A97" s="729"/>
      <c r="B97" s="313" t="s">
        <v>811</v>
      </c>
      <c r="C97" s="513">
        <v>160</v>
      </c>
      <c r="D97" s="513"/>
      <c r="E97" s="15" t="s">
        <v>15</v>
      </c>
      <c r="F97" s="349">
        <v>0.25</v>
      </c>
      <c r="G97" s="553"/>
    </row>
    <row r="98" spans="1:7" s="435" customFormat="1">
      <c r="A98" s="729"/>
      <c r="B98" s="313" t="s">
        <v>956</v>
      </c>
      <c r="C98" s="514">
        <v>206</v>
      </c>
      <c r="D98" s="514"/>
      <c r="E98" s="15" t="s">
        <v>15</v>
      </c>
      <c r="F98" s="356">
        <v>0.25</v>
      </c>
      <c r="G98" s="554"/>
    </row>
    <row r="99" spans="1:7" s="435" customFormat="1">
      <c r="A99" s="734"/>
      <c r="B99" s="313" t="s">
        <v>957</v>
      </c>
      <c r="C99" s="514">
        <v>177</v>
      </c>
      <c r="D99" s="514"/>
      <c r="E99" s="15" t="s">
        <v>15</v>
      </c>
      <c r="F99" s="356">
        <v>0.25</v>
      </c>
      <c r="G99" s="553"/>
    </row>
    <row r="100" spans="1:7" s="420" customFormat="1">
      <c r="A100" s="3">
        <v>10</v>
      </c>
      <c r="B100" s="12" t="s">
        <v>10</v>
      </c>
      <c r="C100" s="3"/>
      <c r="D100" s="3"/>
      <c r="E100" s="12"/>
      <c r="F100" s="418">
        <f t="shared" ref="F100:G100" si="6">SUM(F90:F99)</f>
        <v>5.75</v>
      </c>
      <c r="G100" s="418">
        <f t="shared" si="6"/>
        <v>2</v>
      </c>
    </row>
    <row r="101" spans="1:7" s="423" customFormat="1">
      <c r="A101" s="728" t="s">
        <v>110</v>
      </c>
      <c r="B101" s="88" t="s">
        <v>111</v>
      </c>
      <c r="C101" s="515">
        <v>34</v>
      </c>
      <c r="D101" s="515"/>
      <c r="E101" s="564" t="s">
        <v>15</v>
      </c>
      <c r="F101" s="570">
        <v>0.25</v>
      </c>
      <c r="G101" s="437"/>
    </row>
    <row r="102" spans="1:7" s="423" customFormat="1">
      <c r="A102" s="729"/>
      <c r="B102" s="88" t="s">
        <v>809</v>
      </c>
      <c r="C102" s="516">
        <v>290</v>
      </c>
      <c r="D102" s="516"/>
      <c r="E102" s="564" t="s">
        <v>18</v>
      </c>
      <c r="F102" s="438"/>
      <c r="G102" s="567">
        <v>0.25</v>
      </c>
    </row>
    <row r="103" spans="1:7" s="423" customFormat="1">
      <c r="A103" s="729"/>
      <c r="B103" s="88" t="s">
        <v>810</v>
      </c>
      <c r="C103" s="516">
        <v>206</v>
      </c>
      <c r="D103" s="516"/>
      <c r="E103" s="564" t="s">
        <v>15</v>
      </c>
      <c r="F103" s="438">
        <v>0.25</v>
      </c>
      <c r="G103" s="438"/>
    </row>
    <row r="104" spans="1:7" s="423" customFormat="1">
      <c r="A104" s="729"/>
      <c r="B104" s="88" t="s">
        <v>811</v>
      </c>
      <c r="C104" s="516">
        <v>95</v>
      </c>
      <c r="D104" s="516"/>
      <c r="E104" s="564" t="s">
        <v>15</v>
      </c>
      <c r="F104" s="438">
        <v>0.25</v>
      </c>
      <c r="G104" s="438"/>
    </row>
    <row r="105" spans="1:7" s="423" customFormat="1">
      <c r="A105" s="729"/>
      <c r="B105" s="88" t="s">
        <v>812</v>
      </c>
      <c r="C105" s="516">
        <v>440</v>
      </c>
      <c r="D105" s="516"/>
      <c r="E105" s="564" t="s">
        <v>18</v>
      </c>
      <c r="F105" s="438"/>
      <c r="G105" s="567">
        <v>0.25</v>
      </c>
    </row>
    <row r="106" spans="1:7" s="423" customFormat="1">
      <c r="A106" s="729"/>
      <c r="B106" s="88" t="s">
        <v>813</v>
      </c>
      <c r="C106" s="516">
        <v>735</v>
      </c>
      <c r="D106" s="516"/>
      <c r="E106" s="564" t="s">
        <v>15</v>
      </c>
      <c r="F106" s="567">
        <v>0.25</v>
      </c>
      <c r="G106" s="438"/>
    </row>
    <row r="107" spans="1:7" s="423" customFormat="1">
      <c r="A107" s="729"/>
      <c r="B107" s="88" t="s">
        <v>74</v>
      </c>
      <c r="C107" s="516">
        <v>473</v>
      </c>
      <c r="D107" s="516"/>
      <c r="E107" s="564" t="s">
        <v>15</v>
      </c>
      <c r="F107" s="567">
        <v>0.25</v>
      </c>
      <c r="G107" s="438"/>
    </row>
    <row r="108" spans="1:7" s="423" customFormat="1">
      <c r="A108" s="729"/>
      <c r="B108" s="88" t="s">
        <v>112</v>
      </c>
      <c r="C108" s="516">
        <v>592</v>
      </c>
      <c r="D108" s="516"/>
      <c r="E108" s="564" t="s">
        <v>18</v>
      </c>
      <c r="F108" s="438"/>
      <c r="G108" s="567">
        <v>1</v>
      </c>
    </row>
    <row r="109" spans="1:7" s="423" customFormat="1">
      <c r="A109" s="729"/>
      <c r="B109" s="88" t="s">
        <v>113</v>
      </c>
      <c r="C109" s="516">
        <v>378</v>
      </c>
      <c r="D109" s="516"/>
      <c r="E109" s="564" t="s">
        <v>15</v>
      </c>
      <c r="F109" s="567">
        <v>1</v>
      </c>
      <c r="G109" s="438"/>
    </row>
    <row r="110" spans="1:7" s="423" customFormat="1" ht="31.2">
      <c r="A110" s="729"/>
      <c r="B110" s="88" t="s">
        <v>114</v>
      </c>
      <c r="C110" s="516">
        <v>469</v>
      </c>
      <c r="D110" s="516"/>
      <c r="E110" s="564" t="s">
        <v>15</v>
      </c>
      <c r="F110" s="567">
        <v>1</v>
      </c>
      <c r="G110" s="438"/>
    </row>
    <row r="111" spans="1:7" s="423" customFormat="1">
      <c r="A111" s="729"/>
      <c r="B111" s="88" t="s">
        <v>814</v>
      </c>
      <c r="C111" s="516">
        <v>173</v>
      </c>
      <c r="D111" s="516"/>
      <c r="E111" s="564" t="s">
        <v>15</v>
      </c>
      <c r="F111" s="567">
        <v>0.25</v>
      </c>
      <c r="G111" s="438"/>
    </row>
    <row r="112" spans="1:7" s="423" customFormat="1">
      <c r="A112" s="729"/>
      <c r="B112" s="88" t="s">
        <v>115</v>
      </c>
      <c r="C112" s="516">
        <v>168</v>
      </c>
      <c r="D112" s="516"/>
      <c r="E112" s="564" t="s">
        <v>15</v>
      </c>
      <c r="F112" s="567">
        <v>0.25</v>
      </c>
      <c r="G112" s="438"/>
    </row>
    <row r="113" spans="1:7" s="423" customFormat="1">
      <c r="A113" s="729"/>
      <c r="B113" s="88" t="s">
        <v>116</v>
      </c>
      <c r="C113" s="516">
        <v>209</v>
      </c>
      <c r="D113" s="516"/>
      <c r="E113" s="564" t="s">
        <v>15</v>
      </c>
      <c r="F113" s="567">
        <v>1</v>
      </c>
      <c r="G113" s="438"/>
    </row>
    <row r="114" spans="1:7" s="423" customFormat="1">
      <c r="A114" s="729"/>
      <c r="B114" s="88" t="s">
        <v>118</v>
      </c>
      <c r="C114" s="516">
        <v>411</v>
      </c>
      <c r="D114" s="516"/>
      <c r="E114" s="564" t="s">
        <v>15</v>
      </c>
      <c r="F114" s="567">
        <v>1</v>
      </c>
      <c r="G114" s="438"/>
    </row>
    <row r="115" spans="1:7" s="423" customFormat="1" ht="31.2">
      <c r="A115" s="729"/>
      <c r="B115" s="88" t="s">
        <v>119</v>
      </c>
      <c r="C115" s="516">
        <v>242</v>
      </c>
      <c r="D115" s="516"/>
      <c r="E115" s="564" t="s">
        <v>15</v>
      </c>
      <c r="F115" s="567">
        <v>0.25</v>
      </c>
      <c r="G115" s="438"/>
    </row>
    <row r="116" spans="1:7" s="423" customFormat="1" ht="31.2">
      <c r="A116" s="729"/>
      <c r="B116" s="88" t="s">
        <v>120</v>
      </c>
      <c r="C116" s="516">
        <v>185</v>
      </c>
      <c r="D116" s="516"/>
      <c r="E116" s="578" t="s">
        <v>15</v>
      </c>
      <c r="F116" s="567">
        <v>1</v>
      </c>
      <c r="G116" s="438"/>
    </row>
    <row r="117" spans="1:7" s="423" customFormat="1">
      <c r="A117" s="729"/>
      <c r="B117" s="88" t="s">
        <v>121</v>
      </c>
      <c r="C117" s="516">
        <v>320</v>
      </c>
      <c r="D117" s="516"/>
      <c r="E117" s="578" t="s">
        <v>15</v>
      </c>
      <c r="F117" s="567">
        <v>1</v>
      </c>
      <c r="G117" s="438"/>
    </row>
    <row r="118" spans="1:7" s="423" customFormat="1">
      <c r="A118" s="734"/>
      <c r="B118" s="88" t="s">
        <v>122</v>
      </c>
      <c r="C118" s="517">
        <v>495</v>
      </c>
      <c r="D118" s="517"/>
      <c r="E118" s="578" t="s">
        <v>15</v>
      </c>
      <c r="F118" s="569">
        <v>1</v>
      </c>
      <c r="G118" s="442"/>
    </row>
    <row r="119" spans="1:7" s="420" customFormat="1">
      <c r="A119" s="3">
        <v>18</v>
      </c>
      <c r="B119" s="12" t="s">
        <v>10</v>
      </c>
      <c r="C119" s="3"/>
      <c r="D119" s="3"/>
      <c r="E119" s="12"/>
      <c r="F119" s="418">
        <f t="shared" ref="F119:G119" si="7">SUM(F101:F113)</f>
        <v>4.75</v>
      </c>
      <c r="G119" s="418">
        <f t="shared" si="7"/>
        <v>1.5</v>
      </c>
    </row>
    <row r="120" spans="1:7" s="417" customFormat="1">
      <c r="A120" s="727" t="s">
        <v>123</v>
      </c>
      <c r="B120" s="19" t="s">
        <v>124</v>
      </c>
      <c r="C120" s="4">
        <v>258</v>
      </c>
      <c r="D120" s="4"/>
      <c r="E120" s="564" t="s">
        <v>15</v>
      </c>
      <c r="F120" s="579">
        <v>1</v>
      </c>
      <c r="G120" s="579"/>
    </row>
    <row r="121" spans="1:7" s="417" customFormat="1">
      <c r="A121" s="727"/>
      <c r="B121" s="19" t="s">
        <v>125</v>
      </c>
      <c r="C121" s="4">
        <v>516</v>
      </c>
      <c r="D121" s="4"/>
      <c r="E121" s="564" t="s">
        <v>15</v>
      </c>
      <c r="F121" s="579">
        <v>1</v>
      </c>
      <c r="G121" s="579"/>
    </row>
    <row r="122" spans="1:7" s="417" customFormat="1">
      <c r="A122" s="727"/>
      <c r="B122" s="19" t="s">
        <v>362</v>
      </c>
      <c r="C122" s="4">
        <v>315</v>
      </c>
      <c r="D122" s="4"/>
      <c r="E122" s="564" t="s">
        <v>15</v>
      </c>
      <c r="F122" s="579">
        <v>0.5</v>
      </c>
      <c r="G122" s="579"/>
    </row>
    <row r="123" spans="1:7" s="417" customFormat="1" ht="31.2">
      <c r="A123" s="727"/>
      <c r="B123" s="19" t="s">
        <v>126</v>
      </c>
      <c r="C123" s="4">
        <v>300</v>
      </c>
      <c r="D123" s="4"/>
      <c r="E123" s="564" t="s">
        <v>15</v>
      </c>
      <c r="F123" s="579">
        <v>1</v>
      </c>
      <c r="G123" s="579"/>
    </row>
    <row r="124" spans="1:7" s="417" customFormat="1" ht="31.2">
      <c r="A124" s="727"/>
      <c r="B124" s="19" t="s">
        <v>127</v>
      </c>
      <c r="C124" s="4">
        <v>237</v>
      </c>
      <c r="D124" s="4"/>
      <c r="E124" s="564" t="s">
        <v>15</v>
      </c>
      <c r="F124" s="579">
        <v>1</v>
      </c>
      <c r="G124" s="579"/>
    </row>
    <row r="125" spans="1:7" s="417" customFormat="1">
      <c r="A125" s="727"/>
      <c r="B125" s="19" t="s">
        <v>128</v>
      </c>
      <c r="C125" s="4">
        <v>333</v>
      </c>
      <c r="D125" s="4"/>
      <c r="E125" s="564" t="s">
        <v>18</v>
      </c>
      <c r="F125" s="579"/>
      <c r="G125" s="579">
        <v>1</v>
      </c>
    </row>
    <row r="126" spans="1:7" s="417" customFormat="1">
      <c r="A126" s="727"/>
      <c r="B126" s="19" t="s">
        <v>129</v>
      </c>
      <c r="C126" s="4">
        <v>123</v>
      </c>
      <c r="D126" s="4"/>
      <c r="E126" s="564" t="s">
        <v>15</v>
      </c>
      <c r="F126" s="579">
        <v>0.5</v>
      </c>
      <c r="G126" s="579"/>
    </row>
    <row r="127" spans="1:7" s="417" customFormat="1">
      <c r="A127" s="727"/>
      <c r="B127" s="19" t="s">
        <v>130</v>
      </c>
      <c r="C127" s="4">
        <v>368</v>
      </c>
      <c r="D127" s="4"/>
      <c r="E127" s="564" t="s">
        <v>15</v>
      </c>
      <c r="F127" s="579">
        <v>1</v>
      </c>
      <c r="G127" s="579"/>
    </row>
    <row r="128" spans="1:7" s="420" customFormat="1">
      <c r="A128" s="3">
        <v>8</v>
      </c>
      <c r="B128" s="12" t="s">
        <v>10</v>
      </c>
      <c r="C128" s="3">
        <f>SUM(C120:C127)</f>
        <v>2450</v>
      </c>
      <c r="D128" s="3"/>
      <c r="E128" s="12"/>
      <c r="F128" s="418">
        <f t="shared" ref="F128:G128" si="8">SUM(F120:F127)</f>
        <v>6</v>
      </c>
      <c r="G128" s="418">
        <f t="shared" si="8"/>
        <v>1</v>
      </c>
    </row>
    <row r="129" spans="1:7" s="417" customFormat="1">
      <c r="A129" s="733" t="s">
        <v>131</v>
      </c>
      <c r="B129" s="20" t="s">
        <v>132</v>
      </c>
      <c r="C129" s="518">
        <v>250</v>
      </c>
      <c r="D129" s="518"/>
      <c r="E129" s="313" t="s">
        <v>15</v>
      </c>
      <c r="F129" s="347">
        <v>1</v>
      </c>
      <c r="G129" s="347"/>
    </row>
    <row r="130" spans="1:7" s="417" customFormat="1" ht="31.2">
      <c r="A130" s="733"/>
      <c r="B130" s="313" t="s">
        <v>133</v>
      </c>
      <c r="C130" s="519">
        <v>242</v>
      </c>
      <c r="D130" s="519"/>
      <c r="E130" s="313" t="s">
        <v>21</v>
      </c>
      <c r="F130" s="347"/>
      <c r="G130" s="346">
        <v>1</v>
      </c>
    </row>
    <row r="131" spans="1:7" s="417" customFormat="1" ht="31.2">
      <c r="A131" s="733"/>
      <c r="B131" s="313" t="s">
        <v>134</v>
      </c>
      <c r="C131" s="519">
        <v>255</v>
      </c>
      <c r="D131" s="519"/>
      <c r="E131" s="313" t="s">
        <v>21</v>
      </c>
      <c r="F131" s="347"/>
      <c r="G131" s="346">
        <v>1</v>
      </c>
    </row>
    <row r="132" spans="1:7" s="417" customFormat="1">
      <c r="A132" s="733"/>
      <c r="B132" s="20" t="s">
        <v>135</v>
      </c>
      <c r="C132" s="520">
        <v>387</v>
      </c>
      <c r="D132" s="520"/>
      <c r="E132" s="313" t="s">
        <v>18</v>
      </c>
      <c r="F132" s="347"/>
      <c r="G132" s="346">
        <v>1</v>
      </c>
    </row>
    <row r="133" spans="1:7" s="417" customFormat="1">
      <c r="A133" s="733"/>
      <c r="B133" s="20" t="s">
        <v>136</v>
      </c>
      <c r="C133" s="519">
        <v>112</v>
      </c>
      <c r="D133" s="519"/>
      <c r="E133" s="313" t="s">
        <v>21</v>
      </c>
      <c r="F133" s="347"/>
      <c r="G133" s="346">
        <v>1</v>
      </c>
    </row>
    <row r="134" spans="1:7" s="417" customFormat="1">
      <c r="A134" s="733"/>
      <c r="B134" s="20" t="s">
        <v>137</v>
      </c>
      <c r="C134" s="520">
        <v>361</v>
      </c>
      <c r="D134" s="520"/>
      <c r="E134" s="313" t="s">
        <v>15</v>
      </c>
      <c r="F134" s="347">
        <v>1</v>
      </c>
      <c r="G134" s="346"/>
    </row>
    <row r="135" spans="1:7" s="417" customFormat="1">
      <c r="A135" s="733"/>
      <c r="B135" s="20" t="s">
        <v>129</v>
      </c>
      <c r="C135" s="520">
        <v>134</v>
      </c>
      <c r="D135" s="520"/>
      <c r="E135" s="313" t="s">
        <v>15</v>
      </c>
      <c r="F135" s="347">
        <v>1</v>
      </c>
      <c r="G135" s="346"/>
    </row>
    <row r="136" spans="1:7" s="417" customFormat="1">
      <c r="A136" s="733"/>
      <c r="B136" s="20" t="s">
        <v>138</v>
      </c>
      <c r="C136" s="520">
        <v>111</v>
      </c>
      <c r="D136" s="520"/>
      <c r="E136" s="313" t="s">
        <v>15</v>
      </c>
      <c r="F136" s="347">
        <v>1</v>
      </c>
      <c r="G136" s="346"/>
    </row>
    <row r="137" spans="1:7" s="417" customFormat="1">
      <c r="A137" s="733"/>
      <c r="B137" s="20" t="s">
        <v>139</v>
      </c>
      <c r="C137" s="520">
        <v>201</v>
      </c>
      <c r="D137" s="520"/>
      <c r="E137" s="313" t="s">
        <v>15</v>
      </c>
      <c r="F137" s="347">
        <v>1</v>
      </c>
      <c r="G137" s="346"/>
    </row>
    <row r="138" spans="1:7" s="417" customFormat="1">
      <c r="A138" s="733"/>
      <c r="B138" s="20" t="s">
        <v>140</v>
      </c>
      <c r="C138" s="520">
        <v>511</v>
      </c>
      <c r="D138" s="520"/>
      <c r="E138" s="313" t="s">
        <v>15</v>
      </c>
      <c r="F138" s="347">
        <v>1</v>
      </c>
      <c r="G138" s="346"/>
    </row>
    <row r="139" spans="1:7" s="417" customFormat="1">
      <c r="A139" s="733"/>
      <c r="B139" s="20" t="s">
        <v>141</v>
      </c>
      <c r="C139" s="519">
        <v>130</v>
      </c>
      <c r="D139" s="519"/>
      <c r="E139" s="313" t="s">
        <v>21</v>
      </c>
      <c r="F139" s="347"/>
      <c r="G139" s="346">
        <v>1</v>
      </c>
    </row>
    <row r="140" spans="1:7" s="417" customFormat="1">
      <c r="A140" s="733"/>
      <c r="B140" s="20" t="s">
        <v>142</v>
      </c>
      <c r="C140" s="521">
        <v>186</v>
      </c>
      <c r="D140" s="521"/>
      <c r="E140" s="313" t="s">
        <v>21</v>
      </c>
      <c r="F140" s="347"/>
      <c r="G140" s="346">
        <v>1</v>
      </c>
    </row>
    <row r="141" spans="1:7" s="420" customFormat="1">
      <c r="A141" s="3">
        <v>12</v>
      </c>
      <c r="B141" s="12" t="s">
        <v>10</v>
      </c>
      <c r="C141" s="3"/>
      <c r="D141" s="3"/>
      <c r="E141" s="12"/>
      <c r="F141" s="418">
        <f t="shared" ref="F141:G141" si="9">SUM(F129:F140)</f>
        <v>6</v>
      </c>
      <c r="G141" s="418">
        <f t="shared" si="9"/>
        <v>6</v>
      </c>
    </row>
    <row r="142" spans="1:7" s="417" customFormat="1">
      <c r="A142" s="733" t="s">
        <v>143</v>
      </c>
      <c r="B142" s="313" t="s">
        <v>144</v>
      </c>
      <c r="C142" s="522">
        <v>184</v>
      </c>
      <c r="D142" s="522"/>
      <c r="E142" s="565" t="s">
        <v>712</v>
      </c>
      <c r="F142" s="523">
        <v>1</v>
      </c>
      <c r="G142" s="523"/>
    </row>
    <row r="143" spans="1:7" s="417" customFormat="1">
      <c r="A143" s="733"/>
      <c r="B143" s="313" t="s">
        <v>145</v>
      </c>
      <c r="C143" s="525">
        <v>1354</v>
      </c>
      <c r="D143" s="525"/>
      <c r="E143" s="565" t="s">
        <v>712</v>
      </c>
      <c r="F143" s="526">
        <v>1</v>
      </c>
      <c r="G143" s="526">
        <v>0.5</v>
      </c>
    </row>
    <row r="144" spans="1:7" s="417" customFormat="1">
      <c r="A144" s="733"/>
      <c r="B144" s="313" t="s">
        <v>146</v>
      </c>
      <c r="C144" s="525">
        <v>244</v>
      </c>
      <c r="D144" s="525"/>
      <c r="E144" s="565" t="s">
        <v>712</v>
      </c>
      <c r="F144" s="526">
        <v>1</v>
      </c>
      <c r="G144" s="526"/>
    </row>
    <row r="145" spans="1:7" s="417" customFormat="1">
      <c r="A145" s="733"/>
      <c r="B145" s="313" t="s">
        <v>147</v>
      </c>
      <c r="C145" s="525">
        <v>550</v>
      </c>
      <c r="D145" s="525"/>
      <c r="E145" s="565" t="s">
        <v>712</v>
      </c>
      <c r="F145" s="526">
        <v>1</v>
      </c>
      <c r="G145" s="526"/>
    </row>
    <row r="146" spans="1:7" s="417" customFormat="1">
      <c r="A146" s="733"/>
      <c r="B146" s="313" t="s">
        <v>148</v>
      </c>
      <c r="C146" s="525">
        <v>279</v>
      </c>
      <c r="D146" s="525"/>
      <c r="E146" s="565" t="s">
        <v>712</v>
      </c>
      <c r="F146" s="526">
        <v>1</v>
      </c>
      <c r="G146" s="526"/>
    </row>
    <row r="147" spans="1:7" s="417" customFormat="1">
      <c r="A147" s="733"/>
      <c r="B147" s="313" t="s">
        <v>149</v>
      </c>
      <c r="C147" s="525">
        <v>302</v>
      </c>
      <c r="D147" s="525"/>
      <c r="E147" s="565" t="s">
        <v>712</v>
      </c>
      <c r="F147" s="526">
        <v>1</v>
      </c>
      <c r="G147" s="526"/>
    </row>
    <row r="148" spans="1:7" s="417" customFormat="1" ht="31.2">
      <c r="A148" s="733"/>
      <c r="B148" s="313" t="s">
        <v>150</v>
      </c>
      <c r="C148" s="525">
        <v>228</v>
      </c>
      <c r="D148" s="525"/>
      <c r="E148" s="565" t="s">
        <v>712</v>
      </c>
      <c r="F148" s="526">
        <v>0.25</v>
      </c>
      <c r="G148" s="526"/>
    </row>
    <row r="149" spans="1:7" s="417" customFormat="1">
      <c r="A149" s="733"/>
      <c r="B149" s="313" t="s">
        <v>151</v>
      </c>
      <c r="C149" s="525">
        <v>176</v>
      </c>
      <c r="D149" s="525"/>
      <c r="E149" s="565" t="s">
        <v>712</v>
      </c>
      <c r="F149" s="526">
        <v>0.25</v>
      </c>
      <c r="G149" s="526"/>
    </row>
    <row r="150" spans="1:7" s="417" customFormat="1">
      <c r="A150" s="733"/>
      <c r="B150" s="313" t="s">
        <v>106</v>
      </c>
      <c r="C150" s="525">
        <v>240</v>
      </c>
      <c r="D150" s="525"/>
      <c r="E150" s="565" t="s">
        <v>712</v>
      </c>
      <c r="F150" s="526">
        <v>1</v>
      </c>
      <c r="G150" s="526"/>
    </row>
    <row r="151" spans="1:7" s="417" customFormat="1">
      <c r="A151" s="733"/>
      <c r="B151" s="313" t="s">
        <v>152</v>
      </c>
      <c r="C151" s="525">
        <v>303</v>
      </c>
      <c r="D151" s="525"/>
      <c r="E151" s="565" t="s">
        <v>712</v>
      </c>
      <c r="F151" s="526">
        <v>1</v>
      </c>
      <c r="G151" s="526"/>
    </row>
    <row r="152" spans="1:7" s="417" customFormat="1">
      <c r="A152" s="733"/>
      <c r="B152" s="313" t="s">
        <v>153</v>
      </c>
      <c r="C152" s="525">
        <v>326</v>
      </c>
      <c r="D152" s="525"/>
      <c r="E152" s="565" t="s">
        <v>712</v>
      </c>
      <c r="F152" s="526">
        <v>1</v>
      </c>
      <c r="G152" s="526" t="s">
        <v>974</v>
      </c>
    </row>
    <row r="153" spans="1:7" s="417" customFormat="1">
      <c r="A153" s="733"/>
      <c r="B153" s="313" t="s">
        <v>154</v>
      </c>
      <c r="C153" s="525">
        <v>239</v>
      </c>
      <c r="D153" s="525"/>
      <c r="E153" s="565" t="s">
        <v>712</v>
      </c>
      <c r="F153" s="526">
        <v>0.25</v>
      </c>
      <c r="G153" s="526"/>
    </row>
    <row r="154" spans="1:7" s="417" customFormat="1">
      <c r="A154" s="733"/>
      <c r="B154" s="15" t="s">
        <v>155</v>
      </c>
      <c r="C154" s="525">
        <v>142</v>
      </c>
      <c r="D154" s="525"/>
      <c r="E154" s="565" t="s">
        <v>712</v>
      </c>
      <c r="F154" s="526">
        <v>0.25</v>
      </c>
      <c r="G154" s="526"/>
    </row>
    <row r="155" spans="1:7" s="417" customFormat="1">
      <c r="A155" s="733"/>
      <c r="B155" s="313" t="s">
        <v>156</v>
      </c>
      <c r="C155" s="525">
        <v>122</v>
      </c>
      <c r="D155" s="525"/>
      <c r="E155" s="565" t="s">
        <v>712</v>
      </c>
      <c r="F155" s="526">
        <v>1</v>
      </c>
      <c r="G155" s="526"/>
    </row>
    <row r="156" spans="1:7" s="417" customFormat="1" ht="31.2">
      <c r="A156" s="733"/>
      <c r="B156" s="313" t="s">
        <v>157</v>
      </c>
      <c r="C156" s="525">
        <v>240</v>
      </c>
      <c r="D156" s="525"/>
      <c r="E156" s="565" t="s">
        <v>712</v>
      </c>
      <c r="F156" s="526">
        <v>1</v>
      </c>
      <c r="G156" s="526"/>
    </row>
    <row r="157" spans="1:7" s="417" customFormat="1">
      <c r="A157" s="733"/>
      <c r="B157" s="313" t="s">
        <v>158</v>
      </c>
      <c r="C157" s="525">
        <v>423</v>
      </c>
      <c r="D157" s="525"/>
      <c r="E157" s="565" t="s">
        <v>712</v>
      </c>
      <c r="F157" s="526">
        <v>1</v>
      </c>
      <c r="G157" s="526"/>
    </row>
    <row r="158" spans="1:7" s="417" customFormat="1" ht="31.2">
      <c r="A158" s="733"/>
      <c r="B158" s="313" t="s">
        <v>159</v>
      </c>
      <c r="C158" s="525">
        <v>1146</v>
      </c>
      <c r="D158" s="525"/>
      <c r="E158" s="565" t="s">
        <v>975</v>
      </c>
      <c r="F158" s="526">
        <v>1</v>
      </c>
      <c r="G158" s="526">
        <v>1</v>
      </c>
    </row>
    <row r="159" spans="1:7" s="417" customFormat="1">
      <c r="A159" s="733"/>
      <c r="B159" s="313" t="s">
        <v>160</v>
      </c>
      <c r="C159" s="525">
        <v>1609</v>
      </c>
      <c r="D159" s="525"/>
      <c r="E159" s="565" t="s">
        <v>712</v>
      </c>
      <c r="F159" s="526">
        <v>1</v>
      </c>
      <c r="G159" s="526"/>
    </row>
    <row r="160" spans="1:7" s="417" customFormat="1">
      <c r="A160" s="733"/>
      <c r="B160" s="313" t="s">
        <v>161</v>
      </c>
      <c r="C160" s="528">
        <v>1569</v>
      </c>
      <c r="D160" s="528"/>
      <c r="E160" s="565" t="s">
        <v>712</v>
      </c>
      <c r="F160" s="529">
        <v>1</v>
      </c>
      <c r="G160" s="529"/>
    </row>
    <row r="161" spans="1:7" s="420" customFormat="1">
      <c r="A161" s="3">
        <v>19</v>
      </c>
      <c r="B161" s="12" t="s">
        <v>10</v>
      </c>
      <c r="C161" s="3"/>
      <c r="D161" s="3"/>
      <c r="E161" s="12"/>
      <c r="F161" s="418">
        <f t="shared" ref="F161:G161" si="10">SUM(F142:F160)</f>
        <v>16</v>
      </c>
      <c r="G161" s="418">
        <f t="shared" si="10"/>
        <v>1.5</v>
      </c>
    </row>
    <row r="162" spans="1:7" s="417" customFormat="1">
      <c r="A162" s="735" t="s">
        <v>162</v>
      </c>
      <c r="B162" s="571" t="s">
        <v>163</v>
      </c>
      <c r="C162" s="351">
        <v>910</v>
      </c>
      <c r="D162" s="351"/>
      <c r="E162" s="313" t="s">
        <v>15</v>
      </c>
      <c r="F162" s="533">
        <v>1</v>
      </c>
      <c r="G162" s="534">
        <v>1</v>
      </c>
    </row>
    <row r="163" spans="1:7" s="417" customFormat="1">
      <c r="A163" s="735"/>
      <c r="B163" s="571" t="s">
        <v>164</v>
      </c>
      <c r="C163" s="351">
        <v>194</v>
      </c>
      <c r="D163" s="351"/>
      <c r="E163" s="313" t="s">
        <v>15</v>
      </c>
      <c r="F163" s="533">
        <v>1</v>
      </c>
      <c r="G163" s="534"/>
    </row>
    <row r="164" spans="1:7" s="417" customFormat="1" ht="46.8">
      <c r="A164" s="735"/>
      <c r="B164" s="571" t="s">
        <v>947</v>
      </c>
      <c r="C164" s="351">
        <v>953</v>
      </c>
      <c r="D164" s="351"/>
      <c r="E164" s="313" t="s">
        <v>15</v>
      </c>
      <c r="F164" s="533">
        <v>1</v>
      </c>
      <c r="G164" s="534">
        <v>1</v>
      </c>
    </row>
    <row r="165" spans="1:7" s="417" customFormat="1">
      <c r="A165" s="735"/>
      <c r="B165" s="571" t="s">
        <v>166</v>
      </c>
      <c r="C165" s="351">
        <v>237</v>
      </c>
      <c r="D165" s="351"/>
      <c r="E165" s="313" t="s">
        <v>15</v>
      </c>
      <c r="F165" s="533">
        <v>1</v>
      </c>
      <c r="G165" s="534"/>
    </row>
    <row r="166" spans="1:7" s="417" customFormat="1" ht="46.8">
      <c r="A166" s="735"/>
      <c r="B166" s="571" t="s">
        <v>948</v>
      </c>
      <c r="C166" s="351">
        <v>395</v>
      </c>
      <c r="D166" s="351"/>
      <c r="E166" s="313" t="s">
        <v>15</v>
      </c>
      <c r="F166" s="533">
        <v>1</v>
      </c>
      <c r="G166" s="534"/>
    </row>
    <row r="167" spans="1:7" s="417" customFormat="1">
      <c r="A167" s="735"/>
      <c r="B167" s="571" t="s">
        <v>168</v>
      </c>
      <c r="C167" s="351">
        <v>292</v>
      </c>
      <c r="D167" s="351"/>
      <c r="E167" s="313" t="s">
        <v>15</v>
      </c>
      <c r="F167" s="533">
        <v>1</v>
      </c>
      <c r="G167" s="534"/>
    </row>
    <row r="168" spans="1:7" s="417" customFormat="1" ht="31.2">
      <c r="A168" s="735"/>
      <c r="B168" s="571" t="s">
        <v>169</v>
      </c>
      <c r="C168" s="351">
        <v>285</v>
      </c>
      <c r="D168" s="351"/>
      <c r="E168" s="313" t="s">
        <v>15</v>
      </c>
      <c r="F168" s="533">
        <v>1</v>
      </c>
      <c r="G168" s="534"/>
    </row>
    <row r="169" spans="1:7" s="417" customFormat="1">
      <c r="A169" s="735"/>
      <c r="B169" s="571" t="s">
        <v>358</v>
      </c>
      <c r="C169" s="351">
        <v>886</v>
      </c>
      <c r="D169" s="351"/>
      <c r="E169" s="313" t="s">
        <v>15</v>
      </c>
      <c r="F169" s="533">
        <v>1</v>
      </c>
      <c r="G169" s="534">
        <v>1</v>
      </c>
    </row>
    <row r="170" spans="1:7" s="417" customFormat="1">
      <c r="A170" s="735"/>
      <c r="B170" s="571" t="s">
        <v>170</v>
      </c>
      <c r="C170" s="351">
        <v>279</v>
      </c>
      <c r="D170" s="351"/>
      <c r="E170" s="313" t="s">
        <v>15</v>
      </c>
      <c r="F170" s="533">
        <v>1</v>
      </c>
      <c r="G170" s="534"/>
    </row>
    <row r="171" spans="1:7" s="417" customFormat="1">
      <c r="A171" s="735"/>
      <c r="B171" s="571" t="s">
        <v>171</v>
      </c>
      <c r="C171" s="351">
        <v>212</v>
      </c>
      <c r="D171" s="351"/>
      <c r="E171" s="313" t="s">
        <v>15</v>
      </c>
      <c r="F171" s="533">
        <v>1</v>
      </c>
      <c r="G171" s="534"/>
    </row>
    <row r="172" spans="1:7" s="417" customFormat="1">
      <c r="A172" s="735"/>
      <c r="B172" s="571" t="s">
        <v>172</v>
      </c>
      <c r="C172" s="351">
        <v>635</v>
      </c>
      <c r="D172" s="351"/>
      <c r="E172" s="313" t="s">
        <v>15</v>
      </c>
      <c r="F172" s="533">
        <v>1</v>
      </c>
      <c r="G172" s="534">
        <v>1</v>
      </c>
    </row>
    <row r="173" spans="1:7" s="417" customFormat="1">
      <c r="A173" s="735"/>
      <c r="B173" s="571" t="s">
        <v>72</v>
      </c>
      <c r="C173" s="351">
        <v>209</v>
      </c>
      <c r="D173" s="351"/>
      <c r="E173" s="313" t="s">
        <v>15</v>
      </c>
      <c r="F173" s="533">
        <v>1</v>
      </c>
      <c r="G173" s="534"/>
    </row>
    <row r="174" spans="1:7" s="417" customFormat="1" ht="109.2" customHeight="1">
      <c r="A174" s="735"/>
      <c r="B174" s="571" t="s">
        <v>173</v>
      </c>
      <c r="C174" s="351">
        <v>765</v>
      </c>
      <c r="D174" s="351"/>
      <c r="E174" s="313" t="s">
        <v>15</v>
      </c>
      <c r="F174" s="533">
        <v>1</v>
      </c>
      <c r="G174" s="534"/>
    </row>
    <row r="175" spans="1:7" s="417" customFormat="1">
      <c r="A175" s="735"/>
      <c r="B175" s="571" t="s">
        <v>174</v>
      </c>
      <c r="C175" s="351">
        <v>411</v>
      </c>
      <c r="D175" s="351"/>
      <c r="E175" s="313" t="s">
        <v>15</v>
      </c>
      <c r="F175" s="533">
        <v>1</v>
      </c>
      <c r="G175" s="534"/>
    </row>
    <row r="176" spans="1:7" s="417" customFormat="1">
      <c r="A176" s="735"/>
      <c r="B176" s="571" t="s">
        <v>175</v>
      </c>
      <c r="C176" s="351">
        <v>229</v>
      </c>
      <c r="D176" s="351"/>
      <c r="E176" s="313" t="s">
        <v>15</v>
      </c>
      <c r="F176" s="533">
        <v>1</v>
      </c>
      <c r="G176" s="534"/>
    </row>
    <row r="177" spans="1:7" s="417" customFormat="1">
      <c r="A177" s="735"/>
      <c r="B177" s="571" t="s">
        <v>176</v>
      </c>
      <c r="C177" s="351">
        <v>904</v>
      </c>
      <c r="D177" s="351"/>
      <c r="E177" s="313" t="s">
        <v>15</v>
      </c>
      <c r="F177" s="533">
        <v>1</v>
      </c>
      <c r="G177" s="534">
        <v>0.25</v>
      </c>
    </row>
    <row r="178" spans="1:7" s="417" customFormat="1">
      <c r="A178" s="735"/>
      <c r="B178" s="571" t="s">
        <v>177</v>
      </c>
      <c r="C178" s="351">
        <v>236</v>
      </c>
      <c r="D178" s="351"/>
      <c r="E178" s="313" t="s">
        <v>15</v>
      </c>
      <c r="F178" s="533">
        <v>1</v>
      </c>
      <c r="G178" s="534"/>
    </row>
    <row r="179" spans="1:7" s="417" customFormat="1">
      <c r="A179" s="735"/>
      <c r="B179" s="571" t="s">
        <v>178</v>
      </c>
      <c r="C179" s="351">
        <v>393</v>
      </c>
      <c r="D179" s="351"/>
      <c r="E179" s="313" t="s">
        <v>15</v>
      </c>
      <c r="F179" s="533">
        <v>1</v>
      </c>
      <c r="G179" s="534"/>
    </row>
    <row r="180" spans="1:7" s="417" customFormat="1" ht="46.8">
      <c r="A180" s="735"/>
      <c r="B180" s="571" t="s">
        <v>949</v>
      </c>
      <c r="C180" s="351">
        <v>414</v>
      </c>
      <c r="D180" s="351"/>
      <c r="E180" s="313" t="s">
        <v>15</v>
      </c>
      <c r="F180" s="533">
        <v>1</v>
      </c>
      <c r="G180" s="534"/>
    </row>
    <row r="181" spans="1:7" s="417" customFormat="1">
      <c r="A181" s="735"/>
      <c r="B181" s="571" t="s">
        <v>180</v>
      </c>
      <c r="C181" s="351">
        <v>309</v>
      </c>
      <c r="D181" s="351"/>
      <c r="E181" s="313" t="s">
        <v>15</v>
      </c>
      <c r="F181" s="533">
        <v>1</v>
      </c>
      <c r="G181" s="534"/>
    </row>
    <row r="182" spans="1:7" s="417" customFormat="1">
      <c r="A182" s="735"/>
      <c r="B182" s="571" t="s">
        <v>181</v>
      </c>
      <c r="C182" s="351">
        <v>1177</v>
      </c>
      <c r="D182" s="351"/>
      <c r="E182" s="313" t="s">
        <v>15</v>
      </c>
      <c r="F182" s="533">
        <v>1</v>
      </c>
      <c r="G182" s="534">
        <v>2</v>
      </c>
    </row>
    <row r="183" spans="1:7" s="417" customFormat="1" ht="46.8">
      <c r="A183" s="735"/>
      <c r="B183" s="571" t="s">
        <v>950</v>
      </c>
      <c r="C183" s="351">
        <v>337</v>
      </c>
      <c r="D183" s="351"/>
      <c r="E183" s="313" t="s">
        <v>15</v>
      </c>
      <c r="F183" s="533">
        <v>1</v>
      </c>
      <c r="G183" s="534"/>
    </row>
    <row r="184" spans="1:7" s="417" customFormat="1">
      <c r="A184" s="735"/>
      <c r="B184" s="571" t="s">
        <v>183</v>
      </c>
      <c r="C184" s="351">
        <v>1152</v>
      </c>
      <c r="D184" s="351"/>
      <c r="E184" s="313" t="s">
        <v>15</v>
      </c>
      <c r="F184" s="533">
        <v>1</v>
      </c>
      <c r="G184" s="534">
        <v>1</v>
      </c>
    </row>
    <row r="185" spans="1:7" s="417" customFormat="1" ht="46.8">
      <c r="A185" s="735"/>
      <c r="B185" s="571" t="s">
        <v>951</v>
      </c>
      <c r="C185" s="351">
        <v>405</v>
      </c>
      <c r="D185" s="351"/>
      <c r="E185" s="313" t="s">
        <v>15</v>
      </c>
      <c r="F185" s="533">
        <v>1</v>
      </c>
      <c r="G185" s="534"/>
    </row>
    <row r="186" spans="1:7" s="417" customFormat="1">
      <c r="A186" s="735"/>
      <c r="B186" s="571" t="s">
        <v>185</v>
      </c>
      <c r="C186" s="351">
        <v>719</v>
      </c>
      <c r="D186" s="351"/>
      <c r="E186" s="313" t="s">
        <v>15</v>
      </c>
      <c r="F186" s="533">
        <v>1</v>
      </c>
      <c r="G186" s="534"/>
    </row>
    <row r="187" spans="1:7" s="417" customFormat="1">
      <c r="A187" s="735"/>
      <c r="B187" s="571" t="s">
        <v>186</v>
      </c>
      <c r="C187" s="351">
        <v>310</v>
      </c>
      <c r="D187" s="351"/>
      <c r="E187" s="313" t="s">
        <v>15</v>
      </c>
      <c r="F187" s="533">
        <v>1</v>
      </c>
      <c r="G187" s="534"/>
    </row>
    <row r="188" spans="1:7" s="417" customFormat="1">
      <c r="A188" s="735"/>
      <c r="B188" s="571" t="s">
        <v>187</v>
      </c>
      <c r="C188" s="351">
        <v>430</v>
      </c>
      <c r="D188" s="351"/>
      <c r="E188" s="313" t="s">
        <v>15</v>
      </c>
      <c r="F188" s="533">
        <v>1</v>
      </c>
      <c r="G188" s="534"/>
    </row>
    <row r="189" spans="1:7" s="417" customFormat="1" ht="46.8">
      <c r="A189" s="735"/>
      <c r="B189" s="571" t="s">
        <v>952</v>
      </c>
      <c r="C189" s="351">
        <v>177</v>
      </c>
      <c r="D189" s="351"/>
      <c r="E189" s="313" t="s">
        <v>15</v>
      </c>
      <c r="F189" s="533">
        <v>1</v>
      </c>
      <c r="G189" s="534"/>
    </row>
    <row r="190" spans="1:7" s="417" customFormat="1" ht="31.2">
      <c r="A190" s="735"/>
      <c r="B190" s="571" t="s">
        <v>189</v>
      </c>
      <c r="C190" s="351">
        <v>299</v>
      </c>
      <c r="D190" s="351"/>
      <c r="E190" s="313" t="s">
        <v>15</v>
      </c>
      <c r="F190" s="533">
        <v>1</v>
      </c>
      <c r="G190" s="534"/>
    </row>
    <row r="191" spans="1:7" s="417" customFormat="1" ht="140.4" customHeight="1">
      <c r="A191" s="735"/>
      <c r="B191" s="571" t="s">
        <v>953</v>
      </c>
      <c r="C191" s="351">
        <v>588</v>
      </c>
      <c r="D191" s="351"/>
      <c r="E191" s="313" t="s">
        <v>15</v>
      </c>
      <c r="F191" s="533">
        <v>1</v>
      </c>
      <c r="G191" s="534"/>
    </row>
    <row r="192" spans="1:7" s="417" customFormat="1">
      <c r="A192" s="735"/>
      <c r="B192" s="571" t="s">
        <v>190</v>
      </c>
      <c r="C192" s="351">
        <v>397</v>
      </c>
      <c r="D192" s="351"/>
      <c r="E192" s="313" t="s">
        <v>15</v>
      </c>
      <c r="F192" s="533">
        <v>1</v>
      </c>
      <c r="G192" s="534">
        <v>1</v>
      </c>
    </row>
    <row r="193" spans="1:7" s="417" customFormat="1" ht="46.8">
      <c r="A193" s="735"/>
      <c r="B193" s="571" t="s">
        <v>954</v>
      </c>
      <c r="C193" s="351">
        <v>479</v>
      </c>
      <c r="D193" s="351"/>
      <c r="E193" s="313" t="s">
        <v>15</v>
      </c>
      <c r="F193" s="533">
        <v>1</v>
      </c>
      <c r="G193" s="534"/>
    </row>
    <row r="194" spans="1:7" s="417" customFormat="1">
      <c r="A194" s="735"/>
      <c r="B194" s="571" t="s">
        <v>158</v>
      </c>
      <c r="C194" s="351">
        <v>1007</v>
      </c>
      <c r="D194" s="351"/>
      <c r="E194" s="313" t="s">
        <v>15</v>
      </c>
      <c r="F194" s="533">
        <v>1</v>
      </c>
      <c r="G194" s="534">
        <v>0.5</v>
      </c>
    </row>
    <row r="195" spans="1:7" s="417" customFormat="1" ht="31.2">
      <c r="A195" s="735"/>
      <c r="B195" s="571" t="s">
        <v>192</v>
      </c>
      <c r="C195" s="351">
        <v>411</v>
      </c>
      <c r="D195" s="351"/>
      <c r="E195" s="313" t="s">
        <v>15</v>
      </c>
      <c r="F195" s="533">
        <v>1</v>
      </c>
      <c r="G195" s="534"/>
    </row>
    <row r="196" spans="1:7" s="417" customFormat="1">
      <c r="A196" s="735"/>
      <c r="B196" s="571" t="s">
        <v>193</v>
      </c>
      <c r="C196" s="351">
        <v>182</v>
      </c>
      <c r="D196" s="351"/>
      <c r="E196" s="313" t="s">
        <v>15</v>
      </c>
      <c r="F196" s="533">
        <v>1</v>
      </c>
      <c r="G196" s="534"/>
    </row>
    <row r="197" spans="1:7" s="417" customFormat="1">
      <c r="A197" s="735"/>
      <c r="B197" s="571" t="s">
        <v>194</v>
      </c>
      <c r="C197" s="351">
        <v>312</v>
      </c>
      <c r="D197" s="351"/>
      <c r="E197" s="313" t="s">
        <v>15</v>
      </c>
      <c r="F197" s="533">
        <v>1</v>
      </c>
      <c r="G197" s="534"/>
    </row>
    <row r="198" spans="1:7" s="417" customFormat="1">
      <c r="A198" s="735"/>
      <c r="B198" s="63" t="s">
        <v>955</v>
      </c>
      <c r="C198" s="351">
        <v>387</v>
      </c>
      <c r="D198" s="351"/>
      <c r="E198" s="313" t="s">
        <v>15</v>
      </c>
      <c r="F198" s="533">
        <v>1</v>
      </c>
      <c r="G198" s="534"/>
    </row>
    <row r="199" spans="1:7" s="417" customFormat="1">
      <c r="A199" s="735"/>
      <c r="B199" s="571" t="s">
        <v>44</v>
      </c>
      <c r="C199" s="351">
        <v>624</v>
      </c>
      <c r="D199" s="351"/>
      <c r="E199" s="313" t="s">
        <v>15</v>
      </c>
      <c r="F199" s="533">
        <v>1</v>
      </c>
      <c r="G199" s="534">
        <v>1</v>
      </c>
    </row>
    <row r="200" spans="1:7" s="417" customFormat="1">
      <c r="A200" s="735"/>
      <c r="B200" s="571" t="s">
        <v>81</v>
      </c>
      <c r="C200" s="351">
        <v>1786</v>
      </c>
      <c r="D200" s="351"/>
      <c r="E200" s="313" t="s">
        <v>15</v>
      </c>
      <c r="F200" s="533">
        <v>1</v>
      </c>
      <c r="G200" s="534">
        <v>1</v>
      </c>
    </row>
    <row r="201" spans="1:7" s="417" customFormat="1">
      <c r="A201" s="735"/>
      <c r="B201" s="571" t="s">
        <v>28</v>
      </c>
      <c r="C201" s="351">
        <v>300</v>
      </c>
      <c r="D201" s="351"/>
      <c r="E201" s="313" t="s">
        <v>15</v>
      </c>
      <c r="F201" s="533">
        <v>1</v>
      </c>
      <c r="G201" s="534"/>
    </row>
    <row r="202" spans="1:7" s="420" customFormat="1">
      <c r="A202" s="5">
        <v>40</v>
      </c>
      <c r="B202" s="12" t="s">
        <v>10</v>
      </c>
      <c r="C202" s="5"/>
      <c r="D202" s="5"/>
      <c r="E202" s="12"/>
      <c r="F202" s="418">
        <f t="shared" ref="F202:G202" si="11">SUM(F162:F201)</f>
        <v>40</v>
      </c>
      <c r="G202" s="418">
        <f t="shared" si="11"/>
        <v>10.75</v>
      </c>
    </row>
    <row r="203" spans="1:7" s="417" customFormat="1">
      <c r="A203" s="733" t="s">
        <v>196</v>
      </c>
      <c r="B203" s="313" t="s">
        <v>197</v>
      </c>
      <c r="C203" s="314">
        <v>285</v>
      </c>
      <c r="D203" s="314"/>
      <c r="E203" s="313" t="s">
        <v>15</v>
      </c>
      <c r="F203" s="579">
        <v>1</v>
      </c>
      <c r="G203" s="579"/>
    </row>
    <row r="204" spans="1:7" s="417" customFormat="1">
      <c r="A204" s="733"/>
      <c r="B204" s="313" t="s">
        <v>198</v>
      </c>
      <c r="C204" s="314">
        <v>151</v>
      </c>
      <c r="D204" s="314"/>
      <c r="E204" s="313" t="s">
        <v>18</v>
      </c>
      <c r="F204" s="579">
        <v>1</v>
      </c>
      <c r="G204" s="579"/>
    </row>
    <row r="205" spans="1:7" s="417" customFormat="1">
      <c r="A205" s="733"/>
      <c r="B205" s="313" t="s">
        <v>199</v>
      </c>
      <c r="C205" s="314">
        <v>523</v>
      </c>
      <c r="D205" s="314"/>
      <c r="E205" s="313" t="s">
        <v>15</v>
      </c>
      <c r="F205" s="579">
        <v>1</v>
      </c>
      <c r="G205" s="579"/>
    </row>
    <row r="206" spans="1:7" s="417" customFormat="1">
      <c r="A206" s="733"/>
      <c r="B206" s="313" t="s">
        <v>200</v>
      </c>
      <c r="C206" s="314">
        <v>265</v>
      </c>
      <c r="D206" s="314"/>
      <c r="E206" s="313" t="s">
        <v>15</v>
      </c>
      <c r="F206" s="579">
        <v>1</v>
      </c>
      <c r="G206" s="579"/>
    </row>
    <row r="207" spans="1:7" s="417" customFormat="1">
      <c r="A207" s="733"/>
      <c r="B207" s="313" t="s">
        <v>201</v>
      </c>
      <c r="C207" s="314">
        <v>293</v>
      </c>
      <c r="D207" s="314"/>
      <c r="E207" s="313" t="s">
        <v>15</v>
      </c>
      <c r="F207" s="579">
        <v>1</v>
      </c>
      <c r="G207" s="579"/>
    </row>
    <row r="208" spans="1:7" s="417" customFormat="1">
      <c r="A208" s="733"/>
      <c r="B208" s="313" t="s">
        <v>202</v>
      </c>
      <c r="C208" s="314">
        <v>235</v>
      </c>
      <c r="D208" s="314"/>
      <c r="E208" s="313" t="s">
        <v>15</v>
      </c>
      <c r="F208" s="579">
        <v>1</v>
      </c>
      <c r="G208" s="579"/>
    </row>
    <row r="209" spans="1:7" s="417" customFormat="1">
      <c r="A209" s="733"/>
      <c r="B209" s="313" t="s">
        <v>204</v>
      </c>
      <c r="C209" s="314">
        <v>575</v>
      </c>
      <c r="D209" s="314"/>
      <c r="E209" s="313" t="s">
        <v>15</v>
      </c>
      <c r="F209" s="579">
        <v>1</v>
      </c>
      <c r="G209" s="579"/>
    </row>
    <row r="210" spans="1:7" s="417" customFormat="1">
      <c r="A210" s="733"/>
      <c r="B210" s="313" t="s">
        <v>205</v>
      </c>
      <c r="C210" s="314">
        <v>913</v>
      </c>
      <c r="D210" s="314"/>
      <c r="E210" s="313" t="s">
        <v>15</v>
      </c>
      <c r="F210" s="579">
        <v>1</v>
      </c>
      <c r="G210" s="579"/>
    </row>
    <row r="211" spans="1:7" s="417" customFormat="1">
      <c r="A211" s="733"/>
      <c r="B211" s="313" t="s">
        <v>206</v>
      </c>
      <c r="C211" s="314">
        <v>223</v>
      </c>
      <c r="D211" s="314"/>
      <c r="E211" s="313" t="s">
        <v>15</v>
      </c>
      <c r="F211" s="579">
        <v>1</v>
      </c>
      <c r="G211" s="579"/>
    </row>
    <row r="212" spans="1:7" s="420" customFormat="1">
      <c r="A212" s="5">
        <v>9</v>
      </c>
      <c r="B212" s="12" t="s">
        <v>10</v>
      </c>
      <c r="C212" s="5"/>
      <c r="D212" s="5"/>
      <c r="E212" s="12"/>
      <c r="F212" s="418">
        <f t="shared" ref="F212:G212" si="12">SUM(F203:F211)</f>
        <v>9</v>
      </c>
      <c r="G212" s="418">
        <f t="shared" si="12"/>
        <v>0</v>
      </c>
    </row>
    <row r="213" spans="1:7" s="417" customFormat="1">
      <c r="A213" s="736" t="s">
        <v>207</v>
      </c>
      <c r="B213" s="22" t="s">
        <v>208</v>
      </c>
      <c r="C213" s="351">
        <v>206</v>
      </c>
      <c r="D213" s="351"/>
      <c r="E213" s="15" t="s">
        <v>15</v>
      </c>
      <c r="F213" s="318">
        <v>1</v>
      </c>
      <c r="G213" s="50"/>
    </row>
    <row r="214" spans="1:7" s="417" customFormat="1">
      <c r="A214" s="736"/>
      <c r="B214" s="22" t="s">
        <v>209</v>
      </c>
      <c r="C214" s="351">
        <v>344</v>
      </c>
      <c r="D214" s="351"/>
      <c r="E214" s="15" t="s">
        <v>15</v>
      </c>
      <c r="F214" s="318">
        <v>1</v>
      </c>
      <c r="G214" s="50"/>
    </row>
    <row r="215" spans="1:7" s="423" customFormat="1">
      <c r="A215" s="736"/>
      <c r="B215" s="572" t="s">
        <v>210</v>
      </c>
      <c r="C215" s="351">
        <v>234</v>
      </c>
      <c r="D215" s="351"/>
      <c r="E215" s="16" t="s">
        <v>15</v>
      </c>
      <c r="F215" s="277">
        <v>1</v>
      </c>
      <c r="G215" s="56"/>
    </row>
    <row r="216" spans="1:7" s="417" customFormat="1">
      <c r="A216" s="736"/>
      <c r="B216" s="22" t="s">
        <v>211</v>
      </c>
      <c r="C216" s="351">
        <v>400</v>
      </c>
      <c r="D216" s="351"/>
      <c r="E216" s="15" t="s">
        <v>15</v>
      </c>
      <c r="F216" s="318">
        <v>1</v>
      </c>
      <c r="G216" s="50"/>
    </row>
    <row r="217" spans="1:7" s="417" customFormat="1" ht="187.2" customHeight="1">
      <c r="A217" s="736"/>
      <c r="B217" s="22" t="s">
        <v>212</v>
      </c>
      <c r="C217" s="351">
        <v>217</v>
      </c>
      <c r="D217" s="351"/>
      <c r="E217" s="15" t="s">
        <v>15</v>
      </c>
      <c r="F217" s="318">
        <v>1</v>
      </c>
      <c r="G217" s="50"/>
    </row>
    <row r="218" spans="1:7" s="417" customFormat="1">
      <c r="A218" s="736"/>
      <c r="B218" s="22" t="s">
        <v>213</v>
      </c>
      <c r="C218" s="351">
        <v>263</v>
      </c>
      <c r="D218" s="351"/>
      <c r="E218" s="15" t="s">
        <v>15</v>
      </c>
      <c r="F218" s="318">
        <v>1</v>
      </c>
      <c r="G218" s="50"/>
    </row>
    <row r="219" spans="1:7" s="417" customFormat="1">
      <c r="A219" s="736"/>
      <c r="B219" s="22" t="s">
        <v>214</v>
      </c>
      <c r="C219" s="351">
        <v>1184</v>
      </c>
      <c r="D219" s="351"/>
      <c r="E219" s="15" t="s">
        <v>15</v>
      </c>
      <c r="F219" s="318">
        <v>1</v>
      </c>
      <c r="G219" s="50"/>
    </row>
    <row r="220" spans="1:7" s="417" customFormat="1">
      <c r="A220" s="736"/>
      <c r="B220" s="22" t="s">
        <v>215</v>
      </c>
      <c r="C220" s="351">
        <v>530</v>
      </c>
      <c r="D220" s="351"/>
      <c r="E220" s="15" t="s">
        <v>15</v>
      </c>
      <c r="F220" s="318">
        <v>1</v>
      </c>
      <c r="G220" s="50"/>
    </row>
    <row r="221" spans="1:7" s="417" customFormat="1">
      <c r="A221" s="736"/>
      <c r="B221" s="22" t="s">
        <v>216</v>
      </c>
      <c r="C221" s="351">
        <v>621</v>
      </c>
      <c r="D221" s="351"/>
      <c r="E221" s="15" t="s">
        <v>15</v>
      </c>
      <c r="F221" s="318">
        <v>1</v>
      </c>
      <c r="G221" s="50"/>
    </row>
    <row r="222" spans="1:7" s="417" customFormat="1">
      <c r="A222" s="736"/>
      <c r="B222" s="22" t="s">
        <v>217</v>
      </c>
      <c r="C222" s="351">
        <v>434</v>
      </c>
      <c r="D222" s="351"/>
      <c r="E222" s="15" t="s">
        <v>15</v>
      </c>
      <c r="F222" s="318">
        <v>1</v>
      </c>
      <c r="G222" s="50"/>
    </row>
    <row r="223" spans="1:7" s="417" customFormat="1">
      <c r="A223" s="736"/>
      <c r="B223" s="22" t="s">
        <v>218</v>
      </c>
      <c r="C223" s="351">
        <v>774</v>
      </c>
      <c r="D223" s="351"/>
      <c r="E223" s="15" t="s">
        <v>15</v>
      </c>
      <c r="F223" s="318">
        <v>1</v>
      </c>
      <c r="G223" s="50"/>
    </row>
    <row r="224" spans="1:7" s="417" customFormat="1" ht="31.2">
      <c r="A224" s="736"/>
      <c r="B224" s="22" t="s">
        <v>219</v>
      </c>
      <c r="C224" s="351">
        <v>911</v>
      </c>
      <c r="D224" s="351"/>
      <c r="E224" s="15" t="s">
        <v>95</v>
      </c>
      <c r="F224" s="318">
        <v>1</v>
      </c>
      <c r="G224" s="50">
        <v>1</v>
      </c>
    </row>
    <row r="225" spans="1:7" s="417" customFormat="1">
      <c r="A225" s="736"/>
      <c r="B225" s="22" t="s">
        <v>220</v>
      </c>
      <c r="C225" s="351">
        <v>415</v>
      </c>
      <c r="D225" s="351"/>
      <c r="E225" s="15" t="s">
        <v>15</v>
      </c>
      <c r="F225" s="318">
        <v>1</v>
      </c>
      <c r="G225" s="50"/>
    </row>
    <row r="226" spans="1:7" s="417" customFormat="1">
      <c r="A226" s="736"/>
      <c r="B226" s="22" t="s">
        <v>178</v>
      </c>
      <c r="C226" s="351">
        <v>602</v>
      </c>
      <c r="D226" s="351"/>
      <c r="E226" s="15" t="s">
        <v>15</v>
      </c>
      <c r="F226" s="318">
        <v>1</v>
      </c>
      <c r="G226" s="50"/>
    </row>
    <row r="227" spans="1:7" s="417" customFormat="1">
      <c r="A227" s="736"/>
      <c r="B227" s="22" t="s">
        <v>33</v>
      </c>
      <c r="C227" s="351">
        <v>535</v>
      </c>
      <c r="D227" s="351"/>
      <c r="E227" s="15" t="s">
        <v>15</v>
      </c>
      <c r="F227" s="318">
        <v>1</v>
      </c>
      <c r="G227" s="50"/>
    </row>
    <row r="228" spans="1:7" s="417" customFormat="1">
      <c r="A228" s="736"/>
      <c r="B228" s="22" t="s">
        <v>221</v>
      </c>
      <c r="C228" s="351">
        <v>246</v>
      </c>
      <c r="D228" s="351"/>
      <c r="E228" s="15" t="s">
        <v>15</v>
      </c>
      <c r="F228" s="318">
        <v>1</v>
      </c>
      <c r="G228" s="50"/>
    </row>
    <row r="229" spans="1:7" s="417" customFormat="1">
      <c r="A229" s="736"/>
      <c r="B229" s="22" t="s">
        <v>222</v>
      </c>
      <c r="C229" s="512">
        <v>260</v>
      </c>
      <c r="D229" s="512"/>
      <c r="E229" s="15" t="s">
        <v>15</v>
      </c>
      <c r="F229" s="318">
        <v>1</v>
      </c>
      <c r="G229" s="50"/>
    </row>
    <row r="230" spans="1:7" s="417" customFormat="1" ht="31.2">
      <c r="A230" s="736"/>
      <c r="B230" s="22" t="s">
        <v>223</v>
      </c>
      <c r="C230" s="512">
        <v>385</v>
      </c>
      <c r="D230" s="512"/>
      <c r="E230" s="15" t="s">
        <v>15</v>
      </c>
      <c r="F230" s="318">
        <v>1</v>
      </c>
      <c r="G230" s="50"/>
    </row>
    <row r="231" spans="1:7" s="417" customFormat="1">
      <c r="A231" s="736"/>
      <c r="B231" s="22" t="s">
        <v>224</v>
      </c>
      <c r="C231" s="351">
        <v>105</v>
      </c>
      <c r="D231" s="351"/>
      <c r="E231" s="15" t="s">
        <v>15</v>
      </c>
      <c r="F231" s="318">
        <v>1</v>
      </c>
      <c r="G231" s="50"/>
    </row>
    <row r="232" spans="1:7" s="417" customFormat="1">
      <c r="A232" s="736"/>
      <c r="B232" s="22" t="s">
        <v>225</v>
      </c>
      <c r="C232" s="351">
        <v>344</v>
      </c>
      <c r="D232" s="351"/>
      <c r="E232" s="15" t="s">
        <v>15</v>
      </c>
      <c r="F232" s="318">
        <v>1</v>
      </c>
      <c r="G232" s="50"/>
    </row>
    <row r="233" spans="1:7" s="417" customFormat="1" ht="31.2">
      <c r="A233" s="736"/>
      <c r="B233" s="22" t="s">
        <v>226</v>
      </c>
      <c r="C233" s="351">
        <v>710</v>
      </c>
      <c r="D233" s="351"/>
      <c r="E233" s="15" t="s">
        <v>13</v>
      </c>
      <c r="F233" s="318">
        <v>1</v>
      </c>
      <c r="G233" s="50"/>
    </row>
    <row r="234" spans="1:7" s="423" customFormat="1" ht="31.2">
      <c r="A234" s="736"/>
      <c r="B234" s="572" t="s">
        <v>227</v>
      </c>
      <c r="C234" s="351">
        <v>800</v>
      </c>
      <c r="D234" s="351"/>
      <c r="E234" s="16" t="s">
        <v>15</v>
      </c>
      <c r="F234" s="277">
        <v>1</v>
      </c>
      <c r="G234" s="56">
        <v>1</v>
      </c>
    </row>
    <row r="235" spans="1:7" s="417" customFormat="1">
      <c r="A235" s="736"/>
      <c r="B235" s="22" t="s">
        <v>228</v>
      </c>
      <c r="C235" s="351">
        <v>315</v>
      </c>
      <c r="D235" s="351"/>
      <c r="E235" s="15" t="s">
        <v>15</v>
      </c>
      <c r="F235" s="318">
        <v>0.25</v>
      </c>
      <c r="G235" s="50"/>
    </row>
    <row r="236" spans="1:7" s="417" customFormat="1">
      <c r="A236" s="736"/>
      <c r="B236" s="22" t="s">
        <v>229</v>
      </c>
      <c r="C236" s="351">
        <v>441</v>
      </c>
      <c r="D236" s="351"/>
      <c r="E236" s="15" t="s">
        <v>15</v>
      </c>
      <c r="F236" s="318">
        <v>1</v>
      </c>
      <c r="G236" s="50"/>
    </row>
    <row r="237" spans="1:7" s="417" customFormat="1" ht="31.2">
      <c r="A237" s="736"/>
      <c r="B237" s="22" t="s">
        <v>230</v>
      </c>
      <c r="C237" s="351">
        <v>265</v>
      </c>
      <c r="D237" s="351"/>
      <c r="E237" s="15" t="s">
        <v>13</v>
      </c>
      <c r="F237" s="318">
        <v>1</v>
      </c>
      <c r="G237" s="50"/>
    </row>
    <row r="238" spans="1:7" s="417" customFormat="1" ht="31.2">
      <c r="A238" s="736"/>
      <c r="B238" s="22" t="s">
        <v>231</v>
      </c>
      <c r="C238" s="351">
        <v>424</v>
      </c>
      <c r="D238" s="351"/>
      <c r="E238" s="15" t="s">
        <v>13</v>
      </c>
      <c r="F238" s="318">
        <v>1</v>
      </c>
      <c r="G238" s="50"/>
    </row>
    <row r="239" spans="1:7" s="417" customFormat="1">
      <c r="A239" s="736"/>
      <c r="B239" s="22" t="s">
        <v>232</v>
      </c>
      <c r="C239" s="351">
        <v>570</v>
      </c>
      <c r="D239" s="351"/>
      <c r="E239" s="15" t="s">
        <v>15</v>
      </c>
      <c r="F239" s="318">
        <v>1</v>
      </c>
      <c r="G239" s="50"/>
    </row>
    <row r="240" spans="1:7" s="417" customFormat="1">
      <c r="A240" s="736"/>
      <c r="B240" s="22" t="s">
        <v>233</v>
      </c>
      <c r="C240" s="351">
        <v>451</v>
      </c>
      <c r="D240" s="351"/>
      <c r="E240" s="15" t="s">
        <v>15</v>
      </c>
      <c r="F240" s="318">
        <v>1</v>
      </c>
      <c r="G240" s="50"/>
    </row>
    <row r="241" spans="1:7" s="420" customFormat="1">
      <c r="A241" s="3">
        <v>28</v>
      </c>
      <c r="B241" s="12" t="s">
        <v>10</v>
      </c>
      <c r="C241" s="3"/>
      <c r="D241" s="3"/>
      <c r="E241" s="12"/>
      <c r="F241" s="418">
        <f t="shared" ref="F241:G241" si="13">SUM(F213:F240)</f>
        <v>27.25</v>
      </c>
      <c r="G241" s="418">
        <f t="shared" si="13"/>
        <v>2</v>
      </c>
    </row>
    <row r="242" spans="1:7" s="417" customFormat="1" ht="31.2">
      <c r="A242" s="733" t="s">
        <v>234</v>
      </c>
      <c r="B242" s="313" t="s">
        <v>235</v>
      </c>
      <c r="C242" s="351">
        <v>278</v>
      </c>
      <c r="D242" s="351"/>
      <c r="E242" s="565" t="s">
        <v>15</v>
      </c>
      <c r="F242" s="579">
        <v>0.5</v>
      </c>
      <c r="G242" s="579"/>
    </row>
    <row r="243" spans="1:7" s="417" customFormat="1" ht="78" customHeight="1">
      <c r="A243" s="733"/>
      <c r="B243" s="313" t="s">
        <v>236</v>
      </c>
      <c r="C243" s="351">
        <v>264</v>
      </c>
      <c r="D243" s="351"/>
      <c r="E243" s="565" t="s">
        <v>15</v>
      </c>
      <c r="F243" s="579">
        <v>1</v>
      </c>
      <c r="G243" s="579"/>
    </row>
    <row r="244" spans="1:7" s="417" customFormat="1">
      <c r="A244" s="733"/>
      <c r="B244" s="313" t="s">
        <v>363</v>
      </c>
      <c r="C244" s="351">
        <v>502</v>
      </c>
      <c r="D244" s="351"/>
      <c r="E244" s="565" t="s">
        <v>15</v>
      </c>
      <c r="F244" s="579">
        <v>1</v>
      </c>
      <c r="G244" s="579"/>
    </row>
    <row r="245" spans="1:7" s="417" customFormat="1">
      <c r="A245" s="733"/>
      <c r="B245" s="313" t="s">
        <v>237</v>
      </c>
      <c r="C245" s="351">
        <v>170</v>
      </c>
      <c r="D245" s="351"/>
      <c r="E245" s="565" t="s">
        <v>15</v>
      </c>
      <c r="F245" s="579">
        <v>1</v>
      </c>
      <c r="G245" s="579"/>
    </row>
    <row r="246" spans="1:7" s="425" customFormat="1">
      <c r="A246" s="733"/>
      <c r="B246" s="312" t="s">
        <v>760</v>
      </c>
      <c r="C246" s="351">
        <v>278</v>
      </c>
      <c r="D246" s="351"/>
      <c r="E246" s="565" t="s">
        <v>15</v>
      </c>
      <c r="F246" s="579">
        <v>1</v>
      </c>
      <c r="G246" s="579"/>
    </row>
    <row r="247" spans="1:7" s="417" customFormat="1">
      <c r="A247" s="733"/>
      <c r="B247" s="313" t="s">
        <v>238</v>
      </c>
      <c r="C247" s="516">
        <v>269</v>
      </c>
      <c r="D247" s="516"/>
      <c r="E247" s="565" t="s">
        <v>15</v>
      </c>
      <c r="F247" s="579">
        <v>1</v>
      </c>
      <c r="G247" s="579"/>
    </row>
    <row r="248" spans="1:7" s="417" customFormat="1">
      <c r="A248" s="733"/>
      <c r="B248" s="313" t="s">
        <v>239</v>
      </c>
      <c r="C248" s="516">
        <v>299</v>
      </c>
      <c r="D248" s="516"/>
      <c r="E248" s="565" t="s">
        <v>15</v>
      </c>
      <c r="F248" s="579">
        <v>1</v>
      </c>
      <c r="G248" s="579"/>
    </row>
    <row r="249" spans="1:7" s="417" customFormat="1">
      <c r="A249" s="733"/>
      <c r="B249" s="313" t="s">
        <v>240</v>
      </c>
      <c r="C249" s="351">
        <v>269</v>
      </c>
      <c r="D249" s="351"/>
      <c r="E249" s="565" t="s">
        <v>18</v>
      </c>
      <c r="F249" s="579"/>
      <c r="G249" s="579">
        <v>0.5</v>
      </c>
    </row>
    <row r="250" spans="1:7" s="420" customFormat="1">
      <c r="A250" s="3">
        <v>8</v>
      </c>
      <c r="B250" s="12" t="s">
        <v>10</v>
      </c>
      <c r="C250" s="3"/>
      <c r="D250" s="3"/>
      <c r="E250" s="12"/>
      <c r="F250" s="418">
        <f t="shared" ref="F250:G250" si="14">SUM(F242:F249)</f>
        <v>6.5</v>
      </c>
      <c r="G250" s="418">
        <f t="shared" si="14"/>
        <v>0.5</v>
      </c>
    </row>
    <row r="251" spans="1:7" s="417" customFormat="1" ht="46.8">
      <c r="A251" s="733" t="s">
        <v>241</v>
      </c>
      <c r="B251" s="313" t="s">
        <v>242</v>
      </c>
      <c r="C251" s="575">
        <v>216</v>
      </c>
      <c r="D251" s="575"/>
      <c r="E251" s="564" t="s">
        <v>969</v>
      </c>
      <c r="F251" s="579">
        <v>1</v>
      </c>
      <c r="G251" s="579"/>
    </row>
    <row r="252" spans="1:7" s="417" customFormat="1" ht="46.8">
      <c r="A252" s="733"/>
      <c r="B252" s="313" t="s">
        <v>243</v>
      </c>
      <c r="C252" s="575">
        <v>434</v>
      </c>
      <c r="D252" s="575"/>
      <c r="E252" s="564" t="s">
        <v>969</v>
      </c>
      <c r="F252" s="579">
        <v>1</v>
      </c>
      <c r="G252" s="579"/>
    </row>
    <row r="253" spans="1:7" s="417" customFormat="1" ht="46.8">
      <c r="A253" s="733"/>
      <c r="B253" s="313" t="s">
        <v>244</v>
      </c>
      <c r="C253" s="575">
        <v>214</v>
      </c>
      <c r="D253" s="575"/>
      <c r="E253" s="564" t="s">
        <v>969</v>
      </c>
      <c r="F253" s="579">
        <v>1</v>
      </c>
      <c r="G253" s="579"/>
    </row>
    <row r="254" spans="1:7" s="417" customFormat="1" ht="46.8">
      <c r="A254" s="733"/>
      <c r="B254" s="313" t="s">
        <v>245</v>
      </c>
      <c r="C254" s="575">
        <v>160</v>
      </c>
      <c r="D254" s="575"/>
      <c r="E254" s="564" t="s">
        <v>969</v>
      </c>
      <c r="F254" s="580">
        <v>1</v>
      </c>
      <c r="G254" s="580"/>
    </row>
    <row r="255" spans="1:7" s="417" customFormat="1" ht="46.8">
      <c r="A255" s="733"/>
      <c r="B255" s="313" t="s">
        <v>247</v>
      </c>
      <c r="C255" s="575">
        <v>270</v>
      </c>
      <c r="D255" s="575"/>
      <c r="E255" s="564" t="s">
        <v>969</v>
      </c>
      <c r="F255" s="579">
        <v>1</v>
      </c>
      <c r="G255" s="579"/>
    </row>
    <row r="256" spans="1:7" s="417" customFormat="1">
      <c r="A256" s="733"/>
      <c r="B256" s="313" t="s">
        <v>248</v>
      </c>
      <c r="C256" s="575">
        <v>237</v>
      </c>
      <c r="D256" s="575"/>
      <c r="E256" s="564" t="s">
        <v>15</v>
      </c>
      <c r="F256" s="579">
        <v>1</v>
      </c>
      <c r="G256" s="579"/>
    </row>
    <row r="257" spans="1:7" s="417" customFormat="1" ht="46.8">
      <c r="A257" s="733"/>
      <c r="B257" s="313" t="s">
        <v>249</v>
      </c>
      <c r="C257" s="575">
        <v>178</v>
      </c>
      <c r="D257" s="575"/>
      <c r="E257" s="564" t="s">
        <v>969</v>
      </c>
      <c r="F257" s="579">
        <v>0.5</v>
      </c>
      <c r="G257" s="579"/>
    </row>
    <row r="258" spans="1:7" s="417" customFormat="1" ht="46.8">
      <c r="A258" s="733"/>
      <c r="B258" s="313" t="s">
        <v>251</v>
      </c>
      <c r="C258" s="575">
        <v>395</v>
      </c>
      <c r="D258" s="575"/>
      <c r="E258" s="564" t="s">
        <v>969</v>
      </c>
      <c r="F258" s="579">
        <v>1</v>
      </c>
      <c r="G258" s="579"/>
    </row>
    <row r="259" spans="1:7" s="417" customFormat="1" ht="46.8">
      <c r="A259" s="733"/>
      <c r="B259" s="313" t="s">
        <v>252</v>
      </c>
      <c r="C259" s="575">
        <v>257</v>
      </c>
      <c r="D259" s="575"/>
      <c r="E259" s="564" t="s">
        <v>969</v>
      </c>
      <c r="F259" s="579">
        <v>0.5</v>
      </c>
      <c r="G259" s="579"/>
    </row>
    <row r="260" spans="1:7" s="417" customFormat="1" ht="46.8">
      <c r="A260" s="733"/>
      <c r="B260" s="313" t="s">
        <v>253</v>
      </c>
      <c r="C260" s="575">
        <v>545</v>
      </c>
      <c r="D260" s="575"/>
      <c r="E260" s="564" t="s">
        <v>969</v>
      </c>
      <c r="F260" s="579">
        <v>1</v>
      </c>
      <c r="G260" s="579"/>
    </row>
    <row r="261" spans="1:7" s="417" customFormat="1">
      <c r="A261" s="733"/>
      <c r="B261" s="313" t="s">
        <v>254</v>
      </c>
      <c r="C261" s="575">
        <v>223</v>
      </c>
      <c r="D261" s="575"/>
      <c r="E261" s="564" t="s">
        <v>18</v>
      </c>
      <c r="F261" s="579">
        <v>1</v>
      </c>
      <c r="G261" s="579"/>
    </row>
    <row r="262" spans="1:7" s="417" customFormat="1">
      <c r="A262" s="733"/>
      <c r="B262" s="313" t="s">
        <v>255</v>
      </c>
      <c r="C262" s="575">
        <v>303</v>
      </c>
      <c r="D262" s="575"/>
      <c r="E262" s="564" t="s">
        <v>15</v>
      </c>
      <c r="F262" s="579">
        <v>1</v>
      </c>
      <c r="G262" s="579"/>
    </row>
    <row r="263" spans="1:7" s="417" customFormat="1" ht="62.4">
      <c r="A263" s="733"/>
      <c r="B263" s="313" t="s">
        <v>256</v>
      </c>
      <c r="C263" s="575">
        <v>380</v>
      </c>
      <c r="D263" s="575"/>
      <c r="E263" s="564" t="s">
        <v>970</v>
      </c>
      <c r="F263" s="579">
        <v>1</v>
      </c>
      <c r="G263" s="579"/>
    </row>
    <row r="264" spans="1:7" s="417" customFormat="1" ht="46.8">
      <c r="A264" s="733"/>
      <c r="B264" s="313" t="s">
        <v>258</v>
      </c>
      <c r="C264" s="575">
        <v>227</v>
      </c>
      <c r="D264" s="575"/>
      <c r="E264" s="564" t="s">
        <v>969</v>
      </c>
      <c r="F264" s="579">
        <v>1</v>
      </c>
      <c r="G264" s="579"/>
    </row>
    <row r="265" spans="1:7" s="420" customFormat="1">
      <c r="A265" s="3">
        <v>14</v>
      </c>
      <c r="B265" s="12" t="s">
        <v>10</v>
      </c>
      <c r="C265" s="419">
        <f>SUM(C251:C264)</f>
        <v>4039</v>
      </c>
      <c r="D265" s="419"/>
      <c r="E265" s="12"/>
      <c r="F265" s="418">
        <f t="shared" ref="F265:G265" si="15">SUM(F251:F264)</f>
        <v>13</v>
      </c>
      <c r="G265" s="418">
        <f t="shared" si="15"/>
        <v>0</v>
      </c>
    </row>
    <row r="266" spans="1:7" s="423" customFormat="1">
      <c r="A266" s="664" t="s">
        <v>259</v>
      </c>
      <c r="B266" s="312" t="s">
        <v>260</v>
      </c>
      <c r="C266" s="31">
        <v>269</v>
      </c>
      <c r="D266" s="31"/>
      <c r="E266" s="312" t="s">
        <v>15</v>
      </c>
      <c r="F266" s="538">
        <v>1</v>
      </c>
      <c r="G266" s="538"/>
    </row>
    <row r="267" spans="1:7" s="423" customFormat="1">
      <c r="A267" s="665"/>
      <c r="B267" s="312" t="s">
        <v>536</v>
      </c>
      <c r="C267" s="31">
        <v>758</v>
      </c>
      <c r="D267" s="31"/>
      <c r="E267" s="312" t="s">
        <v>15</v>
      </c>
      <c r="F267" s="538">
        <v>0.25</v>
      </c>
      <c r="G267" s="538"/>
    </row>
    <row r="268" spans="1:7" s="423" customFormat="1" ht="31.2">
      <c r="A268" s="665"/>
      <c r="B268" s="312" t="s">
        <v>538</v>
      </c>
      <c r="C268" s="31">
        <v>1029</v>
      </c>
      <c r="D268" s="31"/>
      <c r="E268" s="312" t="s">
        <v>13</v>
      </c>
      <c r="F268" s="538">
        <v>2</v>
      </c>
      <c r="G268" s="538"/>
    </row>
    <row r="269" spans="1:7" s="423" customFormat="1">
      <c r="A269" s="665"/>
      <c r="B269" s="312" t="s">
        <v>540</v>
      </c>
      <c r="C269" s="31">
        <v>909</v>
      </c>
      <c r="D269" s="31"/>
      <c r="E269" s="312" t="s">
        <v>15</v>
      </c>
      <c r="F269" s="538">
        <v>1</v>
      </c>
      <c r="G269" s="538">
        <v>0.5</v>
      </c>
    </row>
    <row r="270" spans="1:7" s="423" customFormat="1" ht="31.2">
      <c r="A270" s="665"/>
      <c r="B270" s="312" t="s">
        <v>542</v>
      </c>
      <c r="C270" s="31">
        <v>676</v>
      </c>
      <c r="D270" s="31"/>
      <c r="E270" s="312" t="s">
        <v>18</v>
      </c>
      <c r="F270" s="538">
        <v>0.5</v>
      </c>
      <c r="G270" s="538"/>
    </row>
    <row r="271" spans="1:7" s="423" customFormat="1" ht="31.2">
      <c r="A271" s="665"/>
      <c r="B271" s="312" t="s">
        <v>544</v>
      </c>
      <c r="C271" s="31">
        <v>1724</v>
      </c>
      <c r="D271" s="31"/>
      <c r="E271" s="312" t="s">
        <v>13</v>
      </c>
      <c r="F271" s="538">
        <v>1</v>
      </c>
      <c r="G271" s="538">
        <v>1</v>
      </c>
    </row>
    <row r="272" spans="1:7" s="423" customFormat="1">
      <c r="A272" s="665"/>
      <c r="B272" s="312" t="s">
        <v>546</v>
      </c>
      <c r="C272" s="31">
        <v>523</v>
      </c>
      <c r="D272" s="31"/>
      <c r="E272" s="312" t="s">
        <v>15</v>
      </c>
      <c r="F272" s="538">
        <v>1</v>
      </c>
      <c r="G272" s="538"/>
    </row>
    <row r="273" spans="1:7" s="423" customFormat="1" ht="31.2">
      <c r="A273" s="665"/>
      <c r="B273" s="312" t="s">
        <v>261</v>
      </c>
      <c r="C273" s="31">
        <v>513</v>
      </c>
      <c r="D273" s="31"/>
      <c r="E273" s="312" t="s">
        <v>15</v>
      </c>
      <c r="F273" s="538">
        <v>1</v>
      </c>
      <c r="G273" s="538"/>
    </row>
    <row r="274" spans="1:7" s="423" customFormat="1">
      <c r="A274" s="665"/>
      <c r="B274" s="312" t="s">
        <v>219</v>
      </c>
      <c r="C274" s="31">
        <v>8927</v>
      </c>
      <c r="D274" s="31"/>
      <c r="E274" s="312" t="s">
        <v>15</v>
      </c>
      <c r="F274" s="538">
        <v>1</v>
      </c>
      <c r="G274" s="538">
        <v>2.5</v>
      </c>
    </row>
    <row r="275" spans="1:7" s="423" customFormat="1" ht="31.2">
      <c r="A275" s="665"/>
      <c r="B275" s="312" t="s">
        <v>550</v>
      </c>
      <c r="C275" s="31">
        <v>2220</v>
      </c>
      <c r="D275" s="31"/>
      <c r="E275" s="312" t="s">
        <v>13</v>
      </c>
      <c r="F275" s="538">
        <v>1</v>
      </c>
      <c r="G275" s="538"/>
    </row>
    <row r="276" spans="1:7" s="423" customFormat="1">
      <c r="A276" s="665"/>
      <c r="B276" s="312" t="s">
        <v>552</v>
      </c>
      <c r="C276" s="31">
        <v>499</v>
      </c>
      <c r="D276" s="31"/>
      <c r="E276" s="312" t="s">
        <v>15</v>
      </c>
      <c r="F276" s="538">
        <v>1</v>
      </c>
      <c r="G276" s="538"/>
    </row>
    <row r="277" spans="1:7" s="423" customFormat="1">
      <c r="A277" s="665"/>
      <c r="B277" s="312" t="s">
        <v>554</v>
      </c>
      <c r="C277" s="31">
        <v>876</v>
      </c>
      <c r="D277" s="31"/>
      <c r="E277" s="312" t="s">
        <v>15</v>
      </c>
      <c r="F277" s="538">
        <v>1</v>
      </c>
      <c r="G277" s="538"/>
    </row>
    <row r="278" spans="1:7" s="423" customFormat="1" ht="31.2">
      <c r="A278" s="665"/>
      <c r="B278" s="312" t="s">
        <v>556</v>
      </c>
      <c r="C278" s="31">
        <v>724</v>
      </c>
      <c r="D278" s="31"/>
      <c r="E278" s="312" t="s">
        <v>15</v>
      </c>
      <c r="F278" s="538">
        <v>0.5</v>
      </c>
      <c r="G278" s="538"/>
    </row>
    <row r="279" spans="1:7" s="423" customFormat="1">
      <c r="A279" s="665"/>
      <c r="B279" s="312" t="s">
        <v>558</v>
      </c>
      <c r="C279" s="31">
        <v>1779</v>
      </c>
      <c r="D279" s="31"/>
      <c r="E279" s="312" t="s">
        <v>15</v>
      </c>
      <c r="F279" s="538">
        <v>1</v>
      </c>
      <c r="G279" s="538">
        <v>0.5</v>
      </c>
    </row>
    <row r="280" spans="1:7" s="423" customFormat="1">
      <c r="A280" s="665"/>
      <c r="B280" s="312" t="s">
        <v>560</v>
      </c>
      <c r="C280" s="31">
        <v>1894</v>
      </c>
      <c r="D280" s="31"/>
      <c r="E280" s="312" t="s">
        <v>15</v>
      </c>
      <c r="F280" s="538">
        <v>1</v>
      </c>
      <c r="G280" s="538"/>
    </row>
    <row r="281" spans="1:7" s="423" customFormat="1">
      <c r="A281" s="665"/>
      <c r="B281" s="312" t="s">
        <v>562</v>
      </c>
      <c r="C281" s="31">
        <v>655</v>
      </c>
      <c r="D281" s="31"/>
      <c r="E281" s="312" t="s">
        <v>15</v>
      </c>
      <c r="F281" s="538">
        <v>1</v>
      </c>
      <c r="G281" s="538"/>
    </row>
    <row r="282" spans="1:7" s="423" customFormat="1">
      <c r="A282" s="665"/>
      <c r="B282" s="312" t="s">
        <v>564</v>
      </c>
      <c r="C282" s="31">
        <v>2657</v>
      </c>
      <c r="D282" s="31"/>
      <c r="E282" s="312" t="s">
        <v>15</v>
      </c>
      <c r="F282" s="538">
        <v>1</v>
      </c>
      <c r="G282" s="538">
        <v>1</v>
      </c>
    </row>
    <row r="283" spans="1:7" s="423" customFormat="1">
      <c r="A283" s="665"/>
      <c r="B283" s="312" t="s">
        <v>566</v>
      </c>
      <c r="C283" s="31">
        <v>888</v>
      </c>
      <c r="D283" s="31"/>
      <c r="E283" s="312" t="s">
        <v>15</v>
      </c>
      <c r="F283" s="538">
        <v>1</v>
      </c>
      <c r="G283" s="538"/>
    </row>
    <row r="284" spans="1:7" s="423" customFormat="1" ht="31.2">
      <c r="A284" s="665"/>
      <c r="B284" s="312" t="s">
        <v>568</v>
      </c>
      <c r="C284" s="31">
        <v>1582</v>
      </c>
      <c r="D284" s="31"/>
      <c r="E284" s="312" t="s">
        <v>13</v>
      </c>
      <c r="F284" s="538">
        <v>1</v>
      </c>
      <c r="G284" s="538">
        <v>1</v>
      </c>
    </row>
    <row r="285" spans="1:7" s="423" customFormat="1">
      <c r="A285" s="665"/>
      <c r="B285" s="312" t="s">
        <v>570</v>
      </c>
      <c r="C285" s="31">
        <v>480</v>
      </c>
      <c r="D285" s="31"/>
      <c r="E285" s="312" t="s">
        <v>15</v>
      </c>
      <c r="F285" s="538">
        <v>1</v>
      </c>
      <c r="G285" s="538"/>
    </row>
    <row r="286" spans="1:7" s="423" customFormat="1">
      <c r="A286" s="665"/>
      <c r="B286" s="312" t="s">
        <v>572</v>
      </c>
      <c r="C286" s="31">
        <v>1138</v>
      </c>
      <c r="D286" s="31"/>
      <c r="E286" s="312" t="s">
        <v>15</v>
      </c>
      <c r="F286" s="538">
        <v>1</v>
      </c>
      <c r="G286" s="538"/>
    </row>
    <row r="287" spans="1:7" s="423" customFormat="1" ht="31.2">
      <c r="A287" s="665"/>
      <c r="B287" s="312" t="s">
        <v>574</v>
      </c>
      <c r="C287" s="31">
        <v>1747</v>
      </c>
      <c r="D287" s="31"/>
      <c r="E287" s="312" t="s">
        <v>15</v>
      </c>
      <c r="F287" s="538">
        <v>1</v>
      </c>
      <c r="G287" s="538">
        <v>0.5</v>
      </c>
    </row>
    <row r="288" spans="1:7" s="423" customFormat="1" ht="31.2">
      <c r="A288" s="665"/>
      <c r="B288" s="312" t="s">
        <v>576</v>
      </c>
      <c r="C288" s="31">
        <v>380</v>
      </c>
      <c r="D288" s="31"/>
      <c r="E288" s="312" t="s">
        <v>15</v>
      </c>
      <c r="F288" s="538">
        <v>1</v>
      </c>
      <c r="G288" s="538"/>
    </row>
    <row r="289" spans="1:7" s="423" customFormat="1">
      <c r="A289" s="665"/>
      <c r="B289" s="312" t="s">
        <v>578</v>
      </c>
      <c r="C289" s="31">
        <v>596</v>
      </c>
      <c r="D289" s="31"/>
      <c r="E289" s="312" t="s">
        <v>15</v>
      </c>
      <c r="F289" s="538">
        <v>1</v>
      </c>
      <c r="G289" s="538"/>
    </row>
    <row r="290" spans="1:7" s="423" customFormat="1">
      <c r="A290" s="665"/>
      <c r="B290" s="312" t="s">
        <v>580</v>
      </c>
      <c r="C290" s="31">
        <v>2170</v>
      </c>
      <c r="D290" s="31"/>
      <c r="E290" s="312" t="s">
        <v>18</v>
      </c>
      <c r="F290" s="538">
        <v>1</v>
      </c>
      <c r="G290" s="538"/>
    </row>
    <row r="291" spans="1:7" s="423" customFormat="1">
      <c r="A291" s="665"/>
      <c r="B291" s="312" t="s">
        <v>582</v>
      </c>
      <c r="C291" s="31">
        <v>310</v>
      </c>
      <c r="D291" s="31"/>
      <c r="E291" s="312" t="s">
        <v>15</v>
      </c>
      <c r="F291" s="538">
        <v>1</v>
      </c>
      <c r="G291" s="538"/>
    </row>
    <row r="292" spans="1:7" s="423" customFormat="1">
      <c r="A292" s="665"/>
      <c r="B292" s="312" t="s">
        <v>584</v>
      </c>
      <c r="C292" s="31">
        <v>1324</v>
      </c>
      <c r="D292" s="31"/>
      <c r="E292" s="312" t="s">
        <v>15</v>
      </c>
      <c r="F292" s="538">
        <v>1</v>
      </c>
      <c r="G292" s="538"/>
    </row>
    <row r="293" spans="1:7" s="423" customFormat="1">
      <c r="A293" s="665"/>
      <c r="B293" s="312" t="s">
        <v>586</v>
      </c>
      <c r="C293" s="31">
        <v>407</v>
      </c>
      <c r="D293" s="31"/>
      <c r="E293" s="312" t="s">
        <v>15</v>
      </c>
      <c r="F293" s="538">
        <v>1</v>
      </c>
      <c r="G293" s="538"/>
    </row>
    <row r="294" spans="1:7" s="423" customFormat="1">
      <c r="A294" s="665"/>
      <c r="B294" s="312" t="s">
        <v>588</v>
      </c>
      <c r="C294" s="31">
        <v>773</v>
      </c>
      <c r="D294" s="31"/>
      <c r="E294" s="312" t="s">
        <v>15</v>
      </c>
      <c r="F294" s="538">
        <v>1</v>
      </c>
      <c r="G294" s="538"/>
    </row>
    <row r="295" spans="1:7" s="423" customFormat="1" ht="31.2">
      <c r="A295" s="665"/>
      <c r="B295" s="312" t="s">
        <v>590</v>
      </c>
      <c r="C295" s="31">
        <v>2586</v>
      </c>
      <c r="D295" s="31"/>
      <c r="E295" s="312" t="s">
        <v>13</v>
      </c>
      <c r="F295" s="538">
        <v>1</v>
      </c>
      <c r="G295" s="538">
        <v>0.25</v>
      </c>
    </row>
    <row r="296" spans="1:7" s="423" customFormat="1">
      <c r="A296" s="665"/>
      <c r="B296" s="312" t="s">
        <v>592</v>
      </c>
      <c r="C296" s="31">
        <v>305</v>
      </c>
      <c r="D296" s="31"/>
      <c r="E296" s="312" t="s">
        <v>15</v>
      </c>
      <c r="F296" s="538">
        <v>1</v>
      </c>
      <c r="G296" s="538"/>
    </row>
    <row r="297" spans="1:7" s="423" customFormat="1" ht="31.2">
      <c r="A297" s="665"/>
      <c r="B297" s="312" t="s">
        <v>594</v>
      </c>
      <c r="C297" s="31">
        <v>1247</v>
      </c>
      <c r="D297" s="31"/>
      <c r="E297" s="312" t="s">
        <v>15</v>
      </c>
      <c r="F297" s="538">
        <v>1</v>
      </c>
      <c r="G297" s="538"/>
    </row>
    <row r="298" spans="1:7" s="423" customFormat="1">
      <c r="A298" s="665"/>
      <c r="B298" s="312" t="s">
        <v>596</v>
      </c>
      <c r="C298" s="31">
        <v>8042</v>
      </c>
      <c r="D298" s="31"/>
      <c r="E298" s="312" t="s">
        <v>15</v>
      </c>
      <c r="F298" s="538">
        <v>5</v>
      </c>
      <c r="G298" s="538"/>
    </row>
    <row r="299" spans="1:7" s="423" customFormat="1">
      <c r="A299" s="665"/>
      <c r="B299" s="312" t="s">
        <v>44</v>
      </c>
      <c r="C299" s="31">
        <v>615</v>
      </c>
      <c r="D299" s="31"/>
      <c r="E299" s="312" t="s">
        <v>15</v>
      </c>
      <c r="F299" s="538">
        <v>0.5</v>
      </c>
      <c r="G299" s="538"/>
    </row>
    <row r="300" spans="1:7" s="425" customFormat="1" ht="31.2">
      <c r="A300" s="665"/>
      <c r="B300" s="58" t="s">
        <v>815</v>
      </c>
      <c r="C300" s="59">
        <v>684</v>
      </c>
      <c r="D300" s="59"/>
      <c r="E300" s="58" t="s">
        <v>13</v>
      </c>
      <c r="F300" s="539"/>
      <c r="G300" s="539"/>
    </row>
    <row r="301" spans="1:7" s="423" customFormat="1">
      <c r="A301" s="665"/>
      <c r="B301" s="312" t="s">
        <v>34</v>
      </c>
      <c r="C301" s="31">
        <v>605</v>
      </c>
      <c r="D301" s="31"/>
      <c r="E301" s="312" t="s">
        <v>15</v>
      </c>
      <c r="F301" s="538">
        <v>1</v>
      </c>
      <c r="G301" s="538"/>
    </row>
    <row r="302" spans="1:7" s="425" customFormat="1">
      <c r="A302" s="665"/>
      <c r="B302" s="58" t="s">
        <v>816</v>
      </c>
      <c r="C302" s="59">
        <v>173</v>
      </c>
      <c r="D302" s="59"/>
      <c r="E302" s="58" t="s">
        <v>15</v>
      </c>
      <c r="F302" s="539"/>
      <c r="G302" s="539"/>
    </row>
    <row r="303" spans="1:7" s="423" customFormat="1">
      <c r="A303" s="665"/>
      <c r="B303" s="312" t="s">
        <v>817</v>
      </c>
      <c r="C303" s="31">
        <v>441</v>
      </c>
      <c r="D303" s="31"/>
      <c r="E303" s="312" t="s">
        <v>15</v>
      </c>
      <c r="F303" s="538">
        <v>0.25</v>
      </c>
      <c r="G303" s="538"/>
    </row>
    <row r="304" spans="1:7" s="420" customFormat="1">
      <c r="A304" s="3">
        <v>38</v>
      </c>
      <c r="B304" s="12" t="s">
        <v>10</v>
      </c>
      <c r="C304" s="3"/>
      <c r="D304" s="3"/>
      <c r="E304" s="12"/>
      <c r="F304" s="418">
        <f t="shared" ref="F304:G304" si="16">SUM(F266:F299)</f>
        <v>36.75</v>
      </c>
      <c r="G304" s="418">
        <f t="shared" si="16"/>
        <v>7.25</v>
      </c>
    </row>
    <row r="305" spans="1:7" s="417" customFormat="1" ht="31.2">
      <c r="A305" s="733" t="s">
        <v>262</v>
      </c>
      <c r="B305" s="15" t="s">
        <v>263</v>
      </c>
      <c r="C305" s="316">
        <v>300</v>
      </c>
      <c r="D305" s="316"/>
      <c r="E305" s="15" t="s">
        <v>15</v>
      </c>
      <c r="F305" s="540">
        <v>1</v>
      </c>
      <c r="G305" s="579"/>
    </row>
    <row r="306" spans="1:7" s="417" customFormat="1">
      <c r="A306" s="733"/>
      <c r="B306" s="15" t="s">
        <v>264</v>
      </c>
      <c r="C306" s="316">
        <v>235</v>
      </c>
      <c r="D306" s="316"/>
      <c r="E306" s="15" t="s">
        <v>15</v>
      </c>
      <c r="F306" s="566">
        <v>1</v>
      </c>
      <c r="G306" s="579"/>
    </row>
    <row r="307" spans="1:7" s="417" customFormat="1">
      <c r="A307" s="733"/>
      <c r="B307" s="15" t="s">
        <v>56</v>
      </c>
      <c r="C307" s="316">
        <v>252</v>
      </c>
      <c r="D307" s="316"/>
      <c r="E307" s="15" t="s">
        <v>15</v>
      </c>
      <c r="F307" s="566">
        <v>1</v>
      </c>
      <c r="G307" s="579"/>
    </row>
    <row r="308" spans="1:7" s="417" customFormat="1">
      <c r="A308" s="733"/>
      <c r="B308" s="15" t="s">
        <v>265</v>
      </c>
      <c r="C308" s="316">
        <v>250</v>
      </c>
      <c r="D308" s="316"/>
      <c r="E308" s="15" t="s">
        <v>15</v>
      </c>
      <c r="F308" s="566">
        <v>1</v>
      </c>
      <c r="G308" s="579"/>
    </row>
    <row r="309" spans="1:7" s="417" customFormat="1" ht="31.2">
      <c r="A309" s="733"/>
      <c r="B309" s="15" t="s">
        <v>266</v>
      </c>
      <c r="C309" s="316">
        <v>171</v>
      </c>
      <c r="D309" s="316"/>
      <c r="E309" s="15" t="s">
        <v>15</v>
      </c>
      <c r="F309" s="566">
        <v>1</v>
      </c>
      <c r="G309" s="579"/>
    </row>
    <row r="310" spans="1:7" s="417" customFormat="1" ht="31.2">
      <c r="A310" s="733"/>
      <c r="B310" s="15" t="s">
        <v>267</v>
      </c>
      <c r="C310" s="316">
        <v>364</v>
      </c>
      <c r="D310" s="316"/>
      <c r="E310" s="542" t="s">
        <v>95</v>
      </c>
      <c r="F310" s="566">
        <v>0.25</v>
      </c>
      <c r="G310" s="579">
        <v>1</v>
      </c>
    </row>
    <row r="311" spans="1:7" s="417" customFormat="1" ht="31.2">
      <c r="A311" s="733"/>
      <c r="B311" s="15" t="s">
        <v>268</v>
      </c>
      <c r="C311" s="316">
        <v>138</v>
      </c>
      <c r="D311" s="316"/>
      <c r="E311" s="542" t="s">
        <v>88</v>
      </c>
      <c r="F311" s="566">
        <v>1</v>
      </c>
      <c r="G311" s="579"/>
    </row>
    <row r="312" spans="1:7" s="417" customFormat="1" ht="31.2">
      <c r="A312" s="733"/>
      <c r="B312" s="15" t="s">
        <v>269</v>
      </c>
      <c r="C312" s="316">
        <v>326</v>
      </c>
      <c r="D312" s="316"/>
      <c r="E312" s="15" t="s">
        <v>15</v>
      </c>
      <c r="F312" s="566">
        <v>1</v>
      </c>
      <c r="G312" s="579"/>
    </row>
    <row r="313" spans="1:7" s="417" customFormat="1">
      <c r="A313" s="733"/>
      <c r="B313" s="15" t="s">
        <v>270</v>
      </c>
      <c r="C313" s="316">
        <v>160</v>
      </c>
      <c r="D313" s="316"/>
      <c r="E313" s="15" t="s">
        <v>15</v>
      </c>
      <c r="F313" s="566">
        <v>1</v>
      </c>
      <c r="G313" s="579"/>
    </row>
    <row r="314" spans="1:7" s="417" customFormat="1">
      <c r="A314" s="733"/>
      <c r="B314" s="15" t="s">
        <v>271</v>
      </c>
      <c r="C314" s="316">
        <v>140</v>
      </c>
      <c r="D314" s="316"/>
      <c r="E314" s="15" t="s">
        <v>15</v>
      </c>
      <c r="F314" s="566">
        <v>1</v>
      </c>
      <c r="G314" s="579"/>
    </row>
    <row r="315" spans="1:7" s="417" customFormat="1">
      <c r="A315" s="733"/>
      <c r="B315" s="15" t="s">
        <v>272</v>
      </c>
      <c r="C315" s="316">
        <v>270</v>
      </c>
      <c r="D315" s="316"/>
      <c r="E315" s="15" t="s">
        <v>15</v>
      </c>
      <c r="F315" s="566">
        <v>1</v>
      </c>
      <c r="G315" s="579"/>
    </row>
    <row r="316" spans="1:7" s="417" customFormat="1">
      <c r="A316" s="733"/>
      <c r="B316" s="15" t="s">
        <v>273</v>
      </c>
      <c r="C316" s="316">
        <v>170</v>
      </c>
      <c r="D316" s="316"/>
      <c r="E316" s="15" t="s">
        <v>15</v>
      </c>
      <c r="F316" s="566">
        <v>1</v>
      </c>
      <c r="G316" s="579"/>
    </row>
    <row r="317" spans="1:7" s="417" customFormat="1">
      <c r="A317" s="733"/>
      <c r="B317" s="15" t="s">
        <v>274</v>
      </c>
      <c r="C317" s="316">
        <v>286</v>
      </c>
      <c r="D317" s="316"/>
      <c r="E317" s="15" t="s">
        <v>15</v>
      </c>
      <c r="F317" s="566">
        <v>1</v>
      </c>
      <c r="G317" s="579"/>
    </row>
    <row r="318" spans="1:7" s="417" customFormat="1" ht="31.2">
      <c r="A318" s="733"/>
      <c r="B318" s="15" t="s">
        <v>252</v>
      </c>
      <c r="C318" s="316">
        <v>103</v>
      </c>
      <c r="D318" s="316"/>
      <c r="E318" s="542" t="s">
        <v>95</v>
      </c>
      <c r="F318" s="566">
        <v>0.25</v>
      </c>
      <c r="G318" s="579">
        <v>1</v>
      </c>
    </row>
    <row r="319" spans="1:7" s="417" customFormat="1">
      <c r="A319" s="733"/>
      <c r="B319" s="15" t="s">
        <v>275</v>
      </c>
      <c r="C319" s="316">
        <v>345</v>
      </c>
      <c r="D319" s="316"/>
      <c r="E319" s="15" t="s">
        <v>18</v>
      </c>
      <c r="F319" s="566">
        <v>0.5</v>
      </c>
      <c r="G319" s="579"/>
    </row>
    <row r="320" spans="1:7" s="417" customFormat="1">
      <c r="A320" s="733"/>
      <c r="B320" s="15" t="s">
        <v>138</v>
      </c>
      <c r="C320" s="316">
        <v>142</v>
      </c>
      <c r="D320" s="316"/>
      <c r="E320" s="15" t="s">
        <v>15</v>
      </c>
      <c r="F320" s="537">
        <v>1</v>
      </c>
      <c r="G320" s="580"/>
    </row>
    <row r="321" spans="1:7" s="417" customFormat="1">
      <c r="A321" s="733"/>
      <c r="B321" s="15" t="s">
        <v>276</v>
      </c>
      <c r="C321" s="316">
        <v>286</v>
      </c>
      <c r="D321" s="316"/>
      <c r="E321" s="15" t="s">
        <v>15</v>
      </c>
      <c r="F321" s="537">
        <v>1</v>
      </c>
      <c r="G321" s="580"/>
    </row>
    <row r="322" spans="1:7" s="417" customFormat="1">
      <c r="A322" s="733"/>
      <c r="B322" s="15" t="s">
        <v>277</v>
      </c>
      <c r="C322" s="316">
        <v>309</v>
      </c>
      <c r="D322" s="316"/>
      <c r="E322" s="15" t="s">
        <v>15</v>
      </c>
      <c r="F322" s="566">
        <v>0.5</v>
      </c>
      <c r="G322" s="580"/>
    </row>
    <row r="323" spans="1:7" s="417" customFormat="1">
      <c r="A323" s="733"/>
      <c r="B323" s="15" t="s">
        <v>278</v>
      </c>
      <c r="C323" s="316">
        <v>98</v>
      </c>
      <c r="D323" s="316"/>
      <c r="E323" s="15" t="s">
        <v>15</v>
      </c>
      <c r="F323" s="566">
        <v>1</v>
      </c>
      <c r="G323" s="580"/>
    </row>
    <row r="324" spans="1:7" s="417" customFormat="1">
      <c r="A324" s="733"/>
      <c r="B324" s="15" t="s">
        <v>279</v>
      </c>
      <c r="C324" s="316">
        <v>245</v>
      </c>
      <c r="D324" s="316"/>
      <c r="E324" s="15" t="s">
        <v>15</v>
      </c>
      <c r="F324" s="566">
        <v>1</v>
      </c>
      <c r="G324" s="580"/>
    </row>
    <row r="325" spans="1:7" s="417" customFormat="1">
      <c r="A325" s="733"/>
      <c r="B325" s="15" t="s">
        <v>280</v>
      </c>
      <c r="C325" s="316">
        <v>117</v>
      </c>
      <c r="D325" s="316"/>
      <c r="E325" s="15" t="s">
        <v>15</v>
      </c>
      <c r="F325" s="543">
        <v>1</v>
      </c>
      <c r="G325" s="580"/>
    </row>
    <row r="326" spans="1:7" s="417" customFormat="1">
      <c r="A326" s="733"/>
      <c r="B326" s="15" t="s">
        <v>281</v>
      </c>
      <c r="C326" s="316">
        <v>143</v>
      </c>
      <c r="D326" s="316"/>
      <c r="E326" s="15" t="s">
        <v>18</v>
      </c>
      <c r="F326" s="543">
        <v>1</v>
      </c>
      <c r="G326" s="580"/>
    </row>
    <row r="327" spans="1:7" s="420" customFormat="1">
      <c r="A327" s="5">
        <v>22</v>
      </c>
      <c r="B327" s="12" t="s">
        <v>10</v>
      </c>
      <c r="C327" s="5"/>
      <c r="D327" s="5"/>
      <c r="E327" s="12"/>
      <c r="F327" s="418">
        <f t="shared" ref="F327:G327" si="17">SUM(F305:F326)</f>
        <v>19.5</v>
      </c>
      <c r="G327" s="418">
        <f t="shared" si="17"/>
        <v>2</v>
      </c>
    </row>
    <row r="328" spans="1:7" s="417" customFormat="1">
      <c r="A328" s="733" t="s">
        <v>282</v>
      </c>
      <c r="B328" s="313" t="s">
        <v>284</v>
      </c>
      <c r="C328" s="512">
        <v>538</v>
      </c>
      <c r="D328" s="512"/>
      <c r="E328" s="312" t="s">
        <v>15</v>
      </c>
      <c r="F328" s="579">
        <v>1</v>
      </c>
      <c r="G328" s="579">
        <v>1</v>
      </c>
    </row>
    <row r="329" spans="1:7" s="417" customFormat="1">
      <c r="A329" s="733"/>
      <c r="B329" s="313" t="s">
        <v>285</v>
      </c>
      <c r="C329" s="512">
        <v>175</v>
      </c>
      <c r="D329" s="512"/>
      <c r="E329" s="312" t="s">
        <v>15</v>
      </c>
      <c r="F329" s="579">
        <v>1</v>
      </c>
      <c r="G329" s="579"/>
    </row>
    <row r="330" spans="1:7" s="417" customFormat="1">
      <c r="A330" s="733"/>
      <c r="B330" s="313" t="s">
        <v>286</v>
      </c>
      <c r="C330" s="351">
        <v>405</v>
      </c>
      <c r="D330" s="351"/>
      <c r="E330" s="564" t="s">
        <v>18</v>
      </c>
      <c r="F330" s="579">
        <v>1</v>
      </c>
      <c r="G330" s="579"/>
    </row>
    <row r="331" spans="1:7" s="417" customFormat="1" ht="31.2">
      <c r="A331" s="733"/>
      <c r="B331" s="313" t="s">
        <v>360</v>
      </c>
      <c r="C331" s="351">
        <v>171</v>
      </c>
      <c r="D331" s="351"/>
      <c r="E331" s="312" t="s">
        <v>15</v>
      </c>
      <c r="F331" s="579">
        <v>1</v>
      </c>
      <c r="G331" s="579"/>
    </row>
    <row r="332" spans="1:7" s="417" customFormat="1" ht="31.2">
      <c r="A332" s="733"/>
      <c r="B332" s="313" t="s">
        <v>359</v>
      </c>
      <c r="C332" s="351">
        <v>307</v>
      </c>
      <c r="D332" s="351"/>
      <c r="E332" s="312" t="s">
        <v>15</v>
      </c>
      <c r="F332" s="579">
        <v>1</v>
      </c>
      <c r="G332" s="579"/>
    </row>
    <row r="333" spans="1:7" s="417" customFormat="1">
      <c r="A333" s="733"/>
      <c r="B333" s="313" t="s">
        <v>287</v>
      </c>
      <c r="C333" s="351">
        <v>401</v>
      </c>
      <c r="D333" s="351"/>
      <c r="E333" s="358" t="s">
        <v>21</v>
      </c>
      <c r="F333" s="579"/>
      <c r="G333" s="579">
        <v>1</v>
      </c>
    </row>
    <row r="334" spans="1:7" s="417" customFormat="1">
      <c r="A334" s="733"/>
      <c r="B334" s="313" t="s">
        <v>179</v>
      </c>
      <c r="C334" s="351">
        <v>143</v>
      </c>
      <c r="D334" s="351"/>
      <c r="E334" s="358" t="s">
        <v>21</v>
      </c>
      <c r="F334" s="579"/>
      <c r="G334" s="579">
        <v>1</v>
      </c>
    </row>
    <row r="335" spans="1:7" s="417" customFormat="1">
      <c r="A335" s="733"/>
      <c r="B335" s="313" t="s">
        <v>288</v>
      </c>
      <c r="C335" s="351">
        <v>187</v>
      </c>
      <c r="D335" s="351"/>
      <c r="E335" s="312" t="s">
        <v>15</v>
      </c>
      <c r="F335" s="579">
        <v>1</v>
      </c>
      <c r="G335" s="579"/>
    </row>
    <row r="336" spans="1:7" s="417" customFormat="1" ht="31.2">
      <c r="A336" s="733"/>
      <c r="B336" s="313" t="s">
        <v>289</v>
      </c>
      <c r="C336" s="351">
        <v>647</v>
      </c>
      <c r="D336" s="351"/>
      <c r="E336" s="358" t="s">
        <v>21</v>
      </c>
      <c r="F336" s="579">
        <v>1</v>
      </c>
      <c r="G336" s="579">
        <v>1</v>
      </c>
    </row>
    <row r="337" spans="1:7" s="417" customFormat="1" ht="31.2">
      <c r="A337" s="733"/>
      <c r="B337" s="313" t="s">
        <v>290</v>
      </c>
      <c r="C337" s="512">
        <v>179</v>
      </c>
      <c r="D337" s="512"/>
      <c r="E337" s="312" t="s">
        <v>15</v>
      </c>
      <c r="F337" s="579">
        <v>1</v>
      </c>
      <c r="G337" s="579"/>
    </row>
    <row r="338" spans="1:7" s="417" customFormat="1">
      <c r="A338" s="733"/>
      <c r="B338" s="313" t="s">
        <v>187</v>
      </c>
      <c r="C338" s="512">
        <v>403</v>
      </c>
      <c r="D338" s="512"/>
      <c r="E338" s="312" t="s">
        <v>15</v>
      </c>
      <c r="F338" s="579">
        <v>1</v>
      </c>
      <c r="G338" s="579">
        <v>1</v>
      </c>
    </row>
    <row r="339" spans="1:7" s="417" customFormat="1">
      <c r="A339" s="733"/>
      <c r="B339" s="313" t="s">
        <v>291</v>
      </c>
      <c r="C339" s="512">
        <v>162</v>
      </c>
      <c r="D339" s="512"/>
      <c r="E339" s="312" t="s">
        <v>15</v>
      </c>
      <c r="F339" s="579">
        <v>1</v>
      </c>
      <c r="G339" s="579"/>
    </row>
    <row r="340" spans="1:7" s="417" customFormat="1">
      <c r="A340" s="733"/>
      <c r="B340" s="313" t="s">
        <v>292</v>
      </c>
      <c r="C340" s="512">
        <v>121</v>
      </c>
      <c r="D340" s="512"/>
      <c r="E340" s="312" t="s">
        <v>15</v>
      </c>
      <c r="F340" s="579">
        <v>1</v>
      </c>
      <c r="G340" s="579"/>
    </row>
    <row r="341" spans="1:7" s="417" customFormat="1">
      <c r="A341" s="733"/>
      <c r="B341" s="313" t="s">
        <v>293</v>
      </c>
      <c r="C341" s="575">
        <v>458</v>
      </c>
      <c r="D341" s="575"/>
      <c r="E341" s="564" t="s">
        <v>18</v>
      </c>
      <c r="F341" s="579"/>
      <c r="G341" s="579">
        <v>1</v>
      </c>
    </row>
    <row r="342" spans="1:7" s="420" customFormat="1">
      <c r="A342" s="3">
        <v>14</v>
      </c>
      <c r="B342" s="12" t="s">
        <v>10</v>
      </c>
      <c r="C342" s="3"/>
      <c r="D342" s="3"/>
      <c r="E342" s="12"/>
      <c r="F342" s="418">
        <f t="shared" ref="F342:G342" si="18">SUM(F328:F341)</f>
        <v>11</v>
      </c>
      <c r="G342" s="418">
        <f t="shared" si="18"/>
        <v>6</v>
      </c>
    </row>
    <row r="343" spans="1:7" s="417" customFormat="1">
      <c r="A343" s="733" t="s">
        <v>294</v>
      </c>
      <c r="B343" s="313" t="s">
        <v>295</v>
      </c>
      <c r="C343" s="290">
        <v>407</v>
      </c>
      <c r="D343" s="290"/>
      <c r="E343" s="313" t="s">
        <v>15</v>
      </c>
      <c r="F343" s="579">
        <v>1</v>
      </c>
      <c r="G343" s="579"/>
    </row>
    <row r="344" spans="1:7" s="417" customFormat="1">
      <c r="A344" s="733"/>
      <c r="B344" s="313" t="s">
        <v>296</v>
      </c>
      <c r="C344" s="290">
        <v>295</v>
      </c>
      <c r="D344" s="290"/>
      <c r="E344" s="313" t="s">
        <v>15</v>
      </c>
      <c r="F344" s="579">
        <v>1</v>
      </c>
      <c r="G344" s="579"/>
    </row>
    <row r="345" spans="1:7" s="423" customFormat="1">
      <c r="A345" s="733"/>
      <c r="B345" s="312" t="s">
        <v>364</v>
      </c>
      <c r="C345" s="290">
        <v>216</v>
      </c>
      <c r="D345" s="290"/>
      <c r="E345" s="312" t="s">
        <v>15</v>
      </c>
      <c r="F345" s="579">
        <v>0.5</v>
      </c>
      <c r="G345" s="579"/>
    </row>
    <row r="346" spans="1:7" s="417" customFormat="1">
      <c r="A346" s="733"/>
      <c r="B346" s="313" t="s">
        <v>297</v>
      </c>
      <c r="C346" s="290">
        <v>270</v>
      </c>
      <c r="D346" s="290"/>
      <c r="E346" s="313" t="s">
        <v>15</v>
      </c>
      <c r="F346" s="579">
        <v>1</v>
      </c>
      <c r="G346" s="579"/>
    </row>
    <row r="347" spans="1:7" s="417" customFormat="1">
      <c r="A347" s="733"/>
      <c r="B347" s="313" t="s">
        <v>298</v>
      </c>
      <c r="C347" s="290">
        <v>313</v>
      </c>
      <c r="D347" s="290"/>
      <c r="E347" s="313" t="s">
        <v>15</v>
      </c>
      <c r="F347" s="579">
        <v>1</v>
      </c>
      <c r="G347" s="579"/>
    </row>
    <row r="348" spans="1:7" s="417" customFormat="1">
      <c r="A348" s="733"/>
      <c r="B348" s="313" t="s">
        <v>299</v>
      </c>
      <c r="C348" s="290">
        <v>450</v>
      </c>
      <c r="D348" s="290"/>
      <c r="E348" s="313" t="s">
        <v>15</v>
      </c>
      <c r="F348" s="579">
        <v>1</v>
      </c>
      <c r="G348" s="579"/>
    </row>
    <row r="349" spans="1:7" s="417" customFormat="1">
      <c r="A349" s="733"/>
      <c r="B349" s="313" t="s">
        <v>301</v>
      </c>
      <c r="C349" s="290">
        <v>413</v>
      </c>
      <c r="D349" s="290"/>
      <c r="E349" s="313" t="s">
        <v>15</v>
      </c>
      <c r="F349" s="579">
        <v>1</v>
      </c>
      <c r="G349" s="579"/>
    </row>
    <row r="350" spans="1:7" s="420" customFormat="1">
      <c r="A350" s="3">
        <v>7</v>
      </c>
      <c r="B350" s="12" t="s">
        <v>10</v>
      </c>
      <c r="C350" s="3"/>
      <c r="D350" s="3"/>
      <c r="E350" s="12"/>
      <c r="F350" s="418">
        <f t="shared" ref="F350:G350" si="19">SUM(F343:F349)</f>
        <v>6.5</v>
      </c>
      <c r="G350" s="418">
        <f t="shared" si="19"/>
        <v>0</v>
      </c>
    </row>
    <row r="351" spans="1:7" s="417" customFormat="1">
      <c r="A351" s="733" t="s">
        <v>303</v>
      </c>
      <c r="B351" s="313" t="s">
        <v>304</v>
      </c>
      <c r="C351" s="314">
        <v>257</v>
      </c>
      <c r="D351" s="314"/>
      <c r="E351" s="313" t="s">
        <v>15</v>
      </c>
      <c r="F351" s="50">
        <v>1</v>
      </c>
      <c r="G351" s="50"/>
    </row>
    <row r="352" spans="1:7" s="417" customFormat="1">
      <c r="A352" s="733"/>
      <c r="B352" s="313" t="s">
        <v>305</v>
      </c>
      <c r="C352" s="314">
        <v>209</v>
      </c>
      <c r="D352" s="314"/>
      <c r="E352" s="313" t="s">
        <v>15</v>
      </c>
      <c r="F352" s="50">
        <v>1</v>
      </c>
      <c r="G352" s="50"/>
    </row>
    <row r="353" spans="1:7" s="417" customFormat="1">
      <c r="A353" s="733"/>
      <c r="B353" s="313" t="s">
        <v>306</v>
      </c>
      <c r="C353" s="314">
        <v>164</v>
      </c>
      <c r="D353" s="314"/>
      <c r="E353" s="313" t="s">
        <v>15</v>
      </c>
      <c r="F353" s="50">
        <v>1</v>
      </c>
      <c r="G353" s="50"/>
    </row>
    <row r="354" spans="1:7" s="417" customFormat="1">
      <c r="A354" s="733"/>
      <c r="B354" s="313" t="s">
        <v>307</v>
      </c>
      <c r="C354" s="314">
        <v>263</v>
      </c>
      <c r="D354" s="314"/>
      <c r="E354" s="313" t="s">
        <v>15</v>
      </c>
      <c r="F354" s="50"/>
      <c r="G354" s="50"/>
    </row>
    <row r="355" spans="1:7" s="417" customFormat="1" ht="31.2">
      <c r="A355" s="733"/>
      <c r="B355" s="313" t="s">
        <v>308</v>
      </c>
      <c r="C355" s="314">
        <v>390</v>
      </c>
      <c r="D355" s="314"/>
      <c r="E355" s="313" t="s">
        <v>15</v>
      </c>
      <c r="F355" s="50">
        <v>1</v>
      </c>
      <c r="G355" s="50"/>
    </row>
    <row r="356" spans="1:7" s="417" customFormat="1">
      <c r="A356" s="733"/>
      <c r="B356" s="313" t="s">
        <v>309</v>
      </c>
      <c r="C356" s="314">
        <v>350</v>
      </c>
      <c r="D356" s="314"/>
      <c r="E356" s="313" t="s">
        <v>18</v>
      </c>
      <c r="F356" s="50"/>
      <c r="G356" s="50">
        <v>1</v>
      </c>
    </row>
    <row r="357" spans="1:7" s="417" customFormat="1">
      <c r="A357" s="733"/>
      <c r="B357" s="313" t="s">
        <v>310</v>
      </c>
      <c r="C357" s="314">
        <v>294</v>
      </c>
      <c r="D357" s="314"/>
      <c r="E357" s="313" t="s">
        <v>15</v>
      </c>
      <c r="F357" s="50">
        <v>1</v>
      </c>
      <c r="G357" s="50"/>
    </row>
    <row r="358" spans="1:7" s="417" customFormat="1">
      <c r="A358" s="733"/>
      <c r="B358" s="313" t="s">
        <v>311</v>
      </c>
      <c r="C358" s="314">
        <v>660</v>
      </c>
      <c r="D358" s="314"/>
      <c r="E358" s="313" t="s">
        <v>15</v>
      </c>
      <c r="F358" s="50">
        <v>0.25</v>
      </c>
      <c r="G358" s="50"/>
    </row>
    <row r="359" spans="1:7" s="417" customFormat="1">
      <c r="A359" s="733"/>
      <c r="B359" s="313" t="s">
        <v>252</v>
      </c>
      <c r="C359" s="314">
        <v>772</v>
      </c>
      <c r="D359" s="314"/>
      <c r="E359" s="313" t="s">
        <v>15</v>
      </c>
      <c r="F359" s="50">
        <v>1</v>
      </c>
      <c r="G359" s="50"/>
    </row>
    <row r="360" spans="1:7" s="417" customFormat="1">
      <c r="A360" s="733"/>
      <c r="B360" s="313" t="s">
        <v>312</v>
      </c>
      <c r="C360" s="314">
        <v>251</v>
      </c>
      <c r="D360" s="314"/>
      <c r="E360" s="313" t="s">
        <v>15</v>
      </c>
      <c r="F360" s="50">
        <v>1</v>
      </c>
      <c r="G360" s="50"/>
    </row>
    <row r="361" spans="1:7" s="417" customFormat="1">
      <c r="A361" s="733"/>
      <c r="B361" s="313" t="s">
        <v>313</v>
      </c>
      <c r="C361" s="314">
        <v>51</v>
      </c>
      <c r="D361" s="314"/>
      <c r="E361" s="313" t="s">
        <v>15</v>
      </c>
      <c r="F361" s="50">
        <v>1</v>
      </c>
      <c r="G361" s="50"/>
    </row>
    <row r="362" spans="1:7" s="425" customFormat="1">
      <c r="A362" s="733"/>
      <c r="B362" s="58" t="s">
        <v>314</v>
      </c>
      <c r="C362" s="59">
        <v>224</v>
      </c>
      <c r="D362" s="59"/>
      <c r="E362" s="58" t="s">
        <v>15</v>
      </c>
      <c r="F362" s="60"/>
      <c r="G362" s="60"/>
    </row>
    <row r="363" spans="1:7" s="420" customFormat="1">
      <c r="A363" s="3">
        <v>11</v>
      </c>
      <c r="B363" s="12" t="s">
        <v>10</v>
      </c>
      <c r="C363" s="3"/>
      <c r="D363" s="3"/>
      <c r="E363" s="12"/>
      <c r="F363" s="418">
        <f t="shared" ref="F363:G363" si="20">SUM(F351:F362)</f>
        <v>8.25</v>
      </c>
      <c r="G363" s="418">
        <f t="shared" si="20"/>
        <v>1</v>
      </c>
    </row>
    <row r="364" spans="1:7" s="417" customFormat="1">
      <c r="A364" s="728" t="s">
        <v>315</v>
      </c>
      <c r="B364" s="313" t="s">
        <v>316</v>
      </c>
      <c r="C364" s="545">
        <v>318</v>
      </c>
      <c r="D364" s="545"/>
      <c r="E364" s="536" t="s">
        <v>15</v>
      </c>
      <c r="F364" s="579">
        <v>1</v>
      </c>
      <c r="G364" s="579"/>
    </row>
    <row r="365" spans="1:7" s="417" customFormat="1">
      <c r="A365" s="729"/>
      <c r="B365" s="313" t="s">
        <v>317</v>
      </c>
      <c r="C365" s="545">
        <v>300</v>
      </c>
      <c r="D365" s="545"/>
      <c r="E365" s="536" t="s">
        <v>15</v>
      </c>
      <c r="F365" s="579">
        <v>1</v>
      </c>
      <c r="G365" s="579"/>
    </row>
    <row r="366" spans="1:7" s="417" customFormat="1">
      <c r="A366" s="729"/>
      <c r="B366" s="313" t="s">
        <v>318</v>
      </c>
      <c r="C366" s="351">
        <v>273</v>
      </c>
      <c r="D366" s="351"/>
      <c r="E366" s="536" t="s">
        <v>15</v>
      </c>
      <c r="F366" s="579">
        <v>1</v>
      </c>
      <c r="G366" s="579"/>
    </row>
    <row r="367" spans="1:7" s="417" customFormat="1">
      <c r="A367" s="729"/>
      <c r="B367" s="313" t="s">
        <v>319</v>
      </c>
      <c r="C367" s="351">
        <v>412</v>
      </c>
      <c r="D367" s="351"/>
      <c r="E367" s="536" t="s">
        <v>15</v>
      </c>
      <c r="F367" s="579">
        <v>1</v>
      </c>
      <c r="G367" s="579"/>
    </row>
    <row r="368" spans="1:7" s="417" customFormat="1">
      <c r="A368" s="729"/>
      <c r="B368" s="313" t="s">
        <v>320</v>
      </c>
      <c r="C368" s="351">
        <v>387</v>
      </c>
      <c r="D368" s="351"/>
      <c r="E368" s="536" t="s">
        <v>15</v>
      </c>
      <c r="F368" s="579">
        <v>1</v>
      </c>
      <c r="G368" s="579"/>
    </row>
    <row r="369" spans="1:7" s="417" customFormat="1">
      <c r="A369" s="729"/>
      <c r="B369" s="313" t="s">
        <v>321</v>
      </c>
      <c r="C369" s="351">
        <v>510</v>
      </c>
      <c r="D369" s="351"/>
      <c r="E369" s="536" t="s">
        <v>15</v>
      </c>
      <c r="F369" s="579">
        <v>1</v>
      </c>
      <c r="G369" s="579"/>
    </row>
    <row r="370" spans="1:7" s="417" customFormat="1">
      <c r="A370" s="729"/>
      <c r="B370" s="313" t="s">
        <v>322</v>
      </c>
      <c r="C370" s="351">
        <v>217</v>
      </c>
      <c r="D370" s="351"/>
      <c r="E370" s="536" t="s">
        <v>15</v>
      </c>
      <c r="F370" s="579">
        <v>1</v>
      </c>
      <c r="G370" s="579"/>
    </row>
    <row r="371" spans="1:7" s="417" customFormat="1">
      <c r="A371" s="729"/>
      <c r="B371" s="313" t="s">
        <v>323</v>
      </c>
      <c r="C371" s="351">
        <v>286</v>
      </c>
      <c r="D371" s="351"/>
      <c r="E371" s="536" t="s">
        <v>15</v>
      </c>
      <c r="F371" s="579">
        <v>1</v>
      </c>
      <c r="G371" s="579"/>
    </row>
    <row r="372" spans="1:7" s="417" customFormat="1">
      <c r="A372" s="729"/>
      <c r="B372" s="313" t="s">
        <v>128</v>
      </c>
      <c r="C372" s="351">
        <v>135</v>
      </c>
      <c r="D372" s="351"/>
      <c r="E372" s="536" t="s">
        <v>15</v>
      </c>
      <c r="F372" s="579">
        <v>1</v>
      </c>
      <c r="G372" s="579"/>
    </row>
    <row r="373" spans="1:7" s="417" customFormat="1">
      <c r="A373" s="729"/>
      <c r="B373" s="313" t="s">
        <v>324</v>
      </c>
      <c r="C373" s="351">
        <v>174</v>
      </c>
      <c r="D373" s="351"/>
      <c r="E373" s="536" t="s">
        <v>15</v>
      </c>
      <c r="F373" s="579">
        <v>1</v>
      </c>
      <c r="G373" s="579"/>
    </row>
    <row r="374" spans="1:7" s="425" customFormat="1">
      <c r="A374" s="729"/>
      <c r="B374" s="58" t="s">
        <v>325</v>
      </c>
      <c r="C374" s="546">
        <v>543</v>
      </c>
      <c r="D374" s="546"/>
      <c r="E374" s="547" t="s">
        <v>15</v>
      </c>
      <c r="F374" s="322">
        <v>0.5</v>
      </c>
      <c r="G374" s="322"/>
    </row>
    <row r="375" spans="1:7" s="417" customFormat="1" ht="33" customHeight="1">
      <c r="A375" s="729"/>
      <c r="B375" s="313" t="s">
        <v>326</v>
      </c>
      <c r="C375" s="351">
        <v>261</v>
      </c>
      <c r="D375" s="351"/>
      <c r="E375" s="536" t="s">
        <v>15</v>
      </c>
      <c r="F375" s="579">
        <v>1</v>
      </c>
      <c r="G375" s="579"/>
    </row>
    <row r="376" spans="1:7" s="425" customFormat="1" ht="33" customHeight="1">
      <c r="A376" s="734"/>
      <c r="B376" s="86" t="s">
        <v>806</v>
      </c>
      <c r="C376" s="546">
        <v>492</v>
      </c>
      <c r="D376" s="546"/>
      <c r="E376" s="547" t="s">
        <v>15</v>
      </c>
      <c r="F376" s="322">
        <v>0.5</v>
      </c>
      <c r="G376" s="322"/>
    </row>
    <row r="377" spans="1:7" s="420" customFormat="1">
      <c r="A377" s="3">
        <v>13</v>
      </c>
      <c r="B377" s="12" t="s">
        <v>10</v>
      </c>
      <c r="C377" s="3"/>
      <c r="D377" s="3"/>
      <c r="E377" s="12"/>
      <c r="F377" s="418">
        <f t="shared" ref="F377:G377" si="21">SUM(F364:F376)</f>
        <v>12</v>
      </c>
      <c r="G377" s="418">
        <f t="shared" si="21"/>
        <v>0</v>
      </c>
    </row>
    <row r="378" spans="1:7" s="417" customFormat="1">
      <c r="A378" s="733" t="s">
        <v>327</v>
      </c>
      <c r="B378" s="313" t="s">
        <v>329</v>
      </c>
      <c r="C378" s="512">
        <v>175</v>
      </c>
      <c r="D378" s="512"/>
      <c r="E378" s="313" t="s">
        <v>330</v>
      </c>
      <c r="F378" s="318">
        <v>1</v>
      </c>
      <c r="G378" s="318"/>
    </row>
    <row r="379" spans="1:7" s="417" customFormat="1">
      <c r="A379" s="733"/>
      <c r="B379" s="313" t="s">
        <v>331</v>
      </c>
      <c r="C379" s="512">
        <v>385</v>
      </c>
      <c r="D379" s="512"/>
      <c r="E379" s="313" t="s">
        <v>330</v>
      </c>
      <c r="F379" s="318">
        <v>0.5</v>
      </c>
      <c r="G379" s="318"/>
    </row>
    <row r="380" spans="1:7" s="417" customFormat="1">
      <c r="A380" s="733"/>
      <c r="B380" s="313" t="s">
        <v>332</v>
      </c>
      <c r="C380" s="512">
        <v>408</v>
      </c>
      <c r="D380" s="512"/>
      <c r="E380" s="313" t="s">
        <v>330</v>
      </c>
      <c r="F380" s="318">
        <v>1</v>
      </c>
      <c r="G380" s="318"/>
    </row>
    <row r="381" spans="1:7" s="417" customFormat="1" ht="31.2">
      <c r="A381" s="733"/>
      <c r="B381" s="313" t="s">
        <v>333</v>
      </c>
      <c r="C381" s="512">
        <v>210</v>
      </c>
      <c r="D381" s="512"/>
      <c r="E381" s="313" t="s">
        <v>330</v>
      </c>
      <c r="F381" s="318">
        <v>1</v>
      </c>
      <c r="G381" s="318"/>
    </row>
    <row r="382" spans="1:7" s="417" customFormat="1">
      <c r="A382" s="733"/>
      <c r="B382" s="313" t="s">
        <v>335</v>
      </c>
      <c r="C382" s="512">
        <v>152</v>
      </c>
      <c r="D382" s="512"/>
      <c r="E382" s="313" t="s">
        <v>330</v>
      </c>
      <c r="F382" s="318">
        <v>1</v>
      </c>
      <c r="G382" s="318"/>
    </row>
    <row r="383" spans="1:7" s="417" customFormat="1">
      <c r="A383" s="733"/>
      <c r="B383" s="313" t="s">
        <v>336</v>
      </c>
      <c r="C383" s="512">
        <v>156</v>
      </c>
      <c r="D383" s="512"/>
      <c r="E383" s="313" t="s">
        <v>330</v>
      </c>
      <c r="F383" s="318">
        <v>1</v>
      </c>
      <c r="G383" s="318"/>
    </row>
    <row r="384" spans="1:7" s="417" customFormat="1">
      <c r="A384" s="733"/>
      <c r="B384" s="313" t="s">
        <v>337</v>
      </c>
      <c r="C384" s="512">
        <v>234</v>
      </c>
      <c r="D384" s="512"/>
      <c r="E384" s="313" t="s">
        <v>330</v>
      </c>
      <c r="F384" s="318">
        <v>1</v>
      </c>
      <c r="G384" s="318"/>
    </row>
    <row r="385" spans="1:7" s="417" customFormat="1" ht="31.2">
      <c r="A385" s="733"/>
      <c r="B385" s="313" t="s">
        <v>338</v>
      </c>
      <c r="C385" s="512">
        <v>436</v>
      </c>
      <c r="D385" s="512"/>
      <c r="E385" s="313" t="s">
        <v>330</v>
      </c>
      <c r="F385" s="318">
        <v>1</v>
      </c>
      <c r="G385" s="318"/>
    </row>
    <row r="386" spans="1:7" s="417" customFormat="1">
      <c r="A386" s="733"/>
      <c r="B386" s="313" t="s">
        <v>339</v>
      </c>
      <c r="C386" s="512">
        <v>360</v>
      </c>
      <c r="D386" s="512"/>
      <c r="E386" s="313" t="s">
        <v>330</v>
      </c>
      <c r="F386" s="318">
        <v>1</v>
      </c>
      <c r="G386" s="318"/>
    </row>
    <row r="387" spans="1:7" s="420" customFormat="1">
      <c r="A387" s="3">
        <v>11</v>
      </c>
      <c r="B387" s="12" t="s">
        <v>10</v>
      </c>
      <c r="C387" s="3"/>
      <c r="D387" s="3"/>
      <c r="E387" s="12"/>
      <c r="F387" s="418">
        <f>SUM(F378:F386)</f>
        <v>8.5</v>
      </c>
      <c r="G387" s="418">
        <f>SUM(G378:G386)</f>
        <v>0</v>
      </c>
    </row>
    <row r="388" spans="1:7" s="417" customFormat="1" ht="15.6" customHeight="1">
      <c r="A388" s="728" t="s">
        <v>340</v>
      </c>
      <c r="B388" s="313" t="s">
        <v>341</v>
      </c>
      <c r="C388" s="351">
        <v>161</v>
      </c>
      <c r="D388" s="351"/>
      <c r="E388" s="313" t="s">
        <v>15</v>
      </c>
      <c r="F388" s="562">
        <v>1</v>
      </c>
      <c r="G388" s="562"/>
    </row>
    <row r="389" spans="1:7" s="417" customFormat="1">
      <c r="A389" s="729"/>
      <c r="B389" s="313" t="s">
        <v>17</v>
      </c>
      <c r="C389" s="351">
        <v>207</v>
      </c>
      <c r="D389" s="351"/>
      <c r="E389" s="313" t="s">
        <v>15</v>
      </c>
      <c r="F389" s="370">
        <v>1</v>
      </c>
      <c r="G389" s="370"/>
    </row>
    <row r="390" spans="1:7" s="417" customFormat="1">
      <c r="A390" s="729"/>
      <c r="B390" s="313" t="s">
        <v>342</v>
      </c>
      <c r="C390" s="351">
        <v>103</v>
      </c>
      <c r="D390" s="351"/>
      <c r="E390" s="313" t="s">
        <v>15</v>
      </c>
      <c r="F390" s="370">
        <v>0.5</v>
      </c>
      <c r="G390" s="370"/>
    </row>
    <row r="391" spans="1:7" s="417" customFormat="1">
      <c r="A391" s="729"/>
      <c r="B391" s="313" t="s">
        <v>343</v>
      </c>
      <c r="C391" s="351">
        <v>321</v>
      </c>
      <c r="D391" s="351"/>
      <c r="E391" s="313" t="s">
        <v>15</v>
      </c>
      <c r="F391" s="370">
        <v>1</v>
      </c>
      <c r="G391" s="370"/>
    </row>
    <row r="392" spans="1:7" s="417" customFormat="1" ht="31.2">
      <c r="A392" s="729"/>
      <c r="B392" s="313" t="s">
        <v>344</v>
      </c>
      <c r="C392" s="351">
        <v>14</v>
      </c>
      <c r="D392" s="351"/>
      <c r="E392" s="313" t="s">
        <v>15</v>
      </c>
      <c r="F392" s="370">
        <v>0.25</v>
      </c>
      <c r="G392" s="370"/>
    </row>
    <row r="393" spans="1:7" s="417" customFormat="1">
      <c r="A393" s="729"/>
      <c r="B393" s="313" t="s">
        <v>345</v>
      </c>
      <c r="C393" s="351">
        <v>179</v>
      </c>
      <c r="D393" s="351"/>
      <c r="E393" s="313" t="s">
        <v>15</v>
      </c>
      <c r="F393" s="370">
        <v>1</v>
      </c>
      <c r="G393" s="370"/>
    </row>
    <row r="394" spans="1:7" s="417" customFormat="1">
      <c r="A394" s="729"/>
      <c r="B394" s="313" t="s">
        <v>346</v>
      </c>
      <c r="C394" s="351">
        <v>141</v>
      </c>
      <c r="D394" s="351"/>
      <c r="E394" s="313" t="s">
        <v>15</v>
      </c>
      <c r="F394" s="370">
        <v>1</v>
      </c>
      <c r="G394" s="370"/>
    </row>
    <row r="395" spans="1:7" s="417" customFormat="1">
      <c r="A395" s="729"/>
      <c r="B395" s="313" t="s">
        <v>347</v>
      </c>
      <c r="C395" s="351">
        <v>106</v>
      </c>
      <c r="D395" s="351"/>
      <c r="E395" s="313" t="s">
        <v>15</v>
      </c>
      <c r="F395" s="370">
        <v>1</v>
      </c>
      <c r="G395" s="370"/>
    </row>
    <row r="396" spans="1:7" s="417" customFormat="1">
      <c r="A396" s="729"/>
      <c r="B396" s="313" t="s">
        <v>348</v>
      </c>
      <c r="C396" s="351">
        <v>192</v>
      </c>
      <c r="D396" s="351"/>
      <c r="E396" s="313" t="s">
        <v>15</v>
      </c>
      <c r="F396" s="370">
        <v>1</v>
      </c>
      <c r="G396" s="370"/>
    </row>
    <row r="397" spans="1:7" s="417" customFormat="1">
      <c r="A397" s="729"/>
      <c r="B397" s="313" t="s">
        <v>349</v>
      </c>
      <c r="C397" s="351">
        <v>124</v>
      </c>
      <c r="D397" s="351"/>
      <c r="E397" s="313" t="s">
        <v>15</v>
      </c>
      <c r="F397" s="370">
        <v>1</v>
      </c>
      <c r="G397" s="370"/>
    </row>
    <row r="398" spans="1:7" s="417" customFormat="1">
      <c r="A398" s="729"/>
      <c r="B398" s="313" t="s">
        <v>350</v>
      </c>
      <c r="C398" s="351">
        <v>448</v>
      </c>
      <c r="D398" s="351"/>
      <c r="E398" s="313" t="s">
        <v>15</v>
      </c>
      <c r="F398" s="370">
        <v>1</v>
      </c>
      <c r="G398" s="370"/>
    </row>
    <row r="399" spans="1:7" s="417" customFormat="1">
      <c r="A399" s="729"/>
      <c r="B399" s="313" t="s">
        <v>351</v>
      </c>
      <c r="C399" s="351">
        <v>119</v>
      </c>
      <c r="D399" s="351"/>
      <c r="E399" s="313" t="s">
        <v>15</v>
      </c>
      <c r="F399" s="370">
        <v>1</v>
      </c>
      <c r="G399" s="370"/>
    </row>
    <row r="400" spans="1:7" s="420" customFormat="1">
      <c r="A400" s="3">
        <v>12</v>
      </c>
      <c r="B400" s="12" t="s">
        <v>10</v>
      </c>
      <c r="C400" s="5"/>
      <c r="D400" s="5"/>
      <c r="E400" s="12"/>
      <c r="F400" s="418">
        <f t="shared" ref="F400:G400" si="22">SUM(F388:F399)</f>
        <v>10.75</v>
      </c>
      <c r="G400" s="418">
        <f t="shared" si="22"/>
        <v>0</v>
      </c>
    </row>
    <row r="401" spans="1:7" s="420" customFormat="1">
      <c r="A401" s="699" t="s">
        <v>352</v>
      </c>
      <c r="B401" s="700"/>
      <c r="C401" s="6"/>
      <c r="D401" s="6"/>
      <c r="E401" s="23"/>
      <c r="F401" s="418">
        <f>F400+F387+F377+F363+F350+F342+F327+F304+F265+F250+F241+F212+F202+F161+F141+F128+F119+F100+F89+F71+F57+F44+F35+F19</f>
        <v>305.5</v>
      </c>
      <c r="G401" s="418">
        <f>G400+G387+G377+G363+G350+G342+G327+G304+G265+G250+G241+G212+G202+G161+G141+G128+G119+G100+G89+G71+G57+G44+G35+G19</f>
        <v>54.5</v>
      </c>
    </row>
    <row r="403" spans="1:7">
      <c r="B403" s="692" t="s">
        <v>353</v>
      </c>
      <c r="C403" s="692"/>
      <c r="D403" s="692"/>
      <c r="E403" s="692"/>
    </row>
    <row r="404" spans="1:7">
      <c r="B404" s="494"/>
      <c r="C404" s="493"/>
      <c r="D404" s="493"/>
      <c r="E404" s="494"/>
    </row>
    <row r="405" spans="1:7">
      <c r="B405" s="24">
        <v>1</v>
      </c>
      <c r="C405" s="495"/>
      <c r="D405" s="495"/>
      <c r="E405" s="417"/>
    </row>
    <row r="406" spans="1:7">
      <c r="B406" s="24">
        <v>0.7</v>
      </c>
      <c r="C406" s="495"/>
      <c r="D406" s="495"/>
      <c r="E406" s="417"/>
    </row>
    <row r="407" spans="1:7">
      <c r="B407" s="24">
        <v>0.45</v>
      </c>
      <c r="C407" s="495"/>
      <c r="D407" s="495"/>
      <c r="E407" s="417"/>
    </row>
    <row r="408" spans="1:7">
      <c r="B408" s="24">
        <v>0.4</v>
      </c>
      <c r="C408" s="495"/>
      <c r="D408" s="495"/>
      <c r="E408" s="417"/>
    </row>
    <row r="409" spans="1:7">
      <c r="B409" s="24">
        <v>0.3</v>
      </c>
      <c r="C409" s="495"/>
      <c r="D409" s="495"/>
      <c r="E409" s="417"/>
    </row>
    <row r="410" spans="1:7">
      <c r="B410" s="24">
        <v>1.1000000000000001</v>
      </c>
      <c r="C410" s="495"/>
      <c r="D410" s="495"/>
      <c r="E410" s="417"/>
    </row>
    <row r="411" spans="1:7">
      <c r="B411" s="24">
        <v>1</v>
      </c>
      <c r="C411" s="495"/>
      <c r="D411" s="495"/>
      <c r="E411" s="417"/>
    </row>
  </sheetData>
  <mergeCells count="31">
    <mergeCell ref="A364:A376"/>
    <mergeCell ref="A378:A386"/>
    <mergeCell ref="A388:A399"/>
    <mergeCell ref="A401:B401"/>
    <mergeCell ref="B403:E403"/>
    <mergeCell ref="A351:A362"/>
    <mergeCell ref="A129:A140"/>
    <mergeCell ref="A142:A160"/>
    <mergeCell ref="A162:A201"/>
    <mergeCell ref="A203:A211"/>
    <mergeCell ref="A213:A240"/>
    <mergeCell ref="A242:A249"/>
    <mergeCell ref="A251:A264"/>
    <mergeCell ref="A266:A303"/>
    <mergeCell ref="A305:A326"/>
    <mergeCell ref="A328:A341"/>
    <mergeCell ref="A343:A349"/>
    <mergeCell ref="A120:A127"/>
    <mergeCell ref="A5:A18"/>
    <mergeCell ref="A20:A34"/>
    <mergeCell ref="A36:A43"/>
    <mergeCell ref="F3:G3"/>
    <mergeCell ref="A3:A4"/>
    <mergeCell ref="B3:B4"/>
    <mergeCell ref="C3:C4"/>
    <mergeCell ref="E3:E4"/>
    <mergeCell ref="A45:A56"/>
    <mergeCell ref="A58:A70"/>
    <mergeCell ref="A72:A88"/>
    <mergeCell ref="A90:A99"/>
    <mergeCell ref="A101:A1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Лист1</vt:lpstr>
      <vt:lpstr>СВОД</vt:lpstr>
      <vt:lpstr>СВОД (2)</vt:lpstr>
      <vt:lpstr>СВОД (3)</vt:lpstr>
      <vt:lpstr>СВОД (4)</vt:lpstr>
      <vt:lpstr>Лист1!Область_печати</vt:lpstr>
      <vt:lpstr>'СВОД (2)'!Область_печати</vt:lpstr>
      <vt:lpstr>'СВОД (3)'!Область_печати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strahova</dc:creator>
  <cp:lastModifiedBy>golovan</cp:lastModifiedBy>
  <cp:lastPrinted>2024-02-29T11:19:05Z</cp:lastPrinted>
  <dcterms:created xsi:type="dcterms:W3CDTF">2021-12-15T12:05:11Z</dcterms:created>
  <dcterms:modified xsi:type="dcterms:W3CDTF">2024-02-29T11:33:23Z</dcterms:modified>
</cp:coreProperties>
</file>