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675" yWindow="2145" windowWidth="12330" windowHeight="7170" tabRatio="917"/>
  </bookViews>
  <sheets>
    <sheet name="Подпрограмма7(пр.5)" sheetId="34" r:id="rId1"/>
  </sheets>
  <definedNames>
    <definedName name="_xlnm._FilterDatabase" localSheetId="0" hidden="1">'Подпрограмма7(пр.5)'!$A$184:$AM$242</definedName>
    <definedName name="_xlnm.Print_Titles" localSheetId="0">'Подпрограмма7(пр.5)'!$3:$3</definedName>
    <definedName name="_xlnm.Print_Area" localSheetId="0">'Подпрограмма7(пр.5)'!$A$1:$AD$242</definedName>
  </definedNames>
  <calcPr calcId="125725"/>
</workbook>
</file>

<file path=xl/calcChain.xml><?xml version="1.0" encoding="utf-8"?>
<calcChain xmlns="http://schemas.openxmlformats.org/spreadsheetml/2006/main">
  <c r="U4" i="34"/>
  <c r="T4"/>
  <c r="U223"/>
  <c r="S94"/>
  <c r="S95"/>
  <c r="S96"/>
  <c r="S97"/>
  <c r="S98"/>
  <c r="S99"/>
  <c r="S93"/>
  <c r="AH92"/>
  <c r="AH200"/>
  <c r="AH192"/>
  <c r="AH187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185"/>
  <c r="T184"/>
  <c r="S4" l="1"/>
  <c r="S184"/>
  <c r="T241" l="1"/>
  <c r="M241"/>
  <c r="T239"/>
  <c r="M239"/>
  <c r="AG238"/>
  <c r="AF238"/>
  <c r="AE238"/>
  <c r="AC238"/>
  <c r="AB238"/>
  <c r="AA238"/>
  <c r="Z238"/>
  <c r="Y238"/>
  <c r="W238"/>
  <c r="V238"/>
  <c r="U238"/>
  <c r="T238"/>
  <c r="S238"/>
  <c r="R238"/>
  <c r="Q238"/>
  <c r="P238"/>
  <c r="O238"/>
  <c r="N238"/>
  <c r="K238"/>
  <c r="S237"/>
  <c r="T237" s="1"/>
  <c r="S236"/>
  <c r="T236" s="1"/>
  <c r="T235"/>
  <c r="AG234"/>
  <c r="AF234"/>
  <c r="AE234"/>
  <c r="AD234"/>
  <c r="AC234"/>
  <c r="AB234"/>
  <c r="AA234"/>
  <c r="Z234"/>
  <c r="Y234"/>
  <c r="X234"/>
  <c r="W234"/>
  <c r="V234"/>
  <c r="U234"/>
  <c r="R234"/>
  <c r="Q234"/>
  <c r="P234"/>
  <c r="O234"/>
  <c r="N234"/>
  <c r="M234"/>
  <c r="L234"/>
  <c r="K234"/>
  <c r="T233"/>
  <c r="T232" s="1"/>
  <c r="AG232"/>
  <c r="AF232"/>
  <c r="AE232"/>
  <c r="AD232"/>
  <c r="AC232"/>
  <c r="AB232"/>
  <c r="AA232"/>
  <c r="Z232"/>
  <c r="Y232"/>
  <c r="X232"/>
  <c r="W232"/>
  <c r="V232"/>
  <c r="U232"/>
  <c r="S232"/>
  <c r="R232"/>
  <c r="Q232"/>
  <c r="P232"/>
  <c r="O232"/>
  <c r="N232"/>
  <c r="M232"/>
  <c r="L232"/>
  <c r="K232"/>
  <c r="T231"/>
  <c r="T230" s="1"/>
  <c r="AG230"/>
  <c r="AF230"/>
  <c r="AE230"/>
  <c r="AD230"/>
  <c r="AC230"/>
  <c r="AB230"/>
  <c r="AA230"/>
  <c r="Z230"/>
  <c r="Y230"/>
  <c r="X230"/>
  <c r="W230"/>
  <c r="V230"/>
  <c r="U230"/>
  <c r="S230"/>
  <c r="R230"/>
  <c r="Q230"/>
  <c r="P230"/>
  <c r="O230"/>
  <c r="N230"/>
  <c r="M230"/>
  <c r="L230"/>
  <c r="K230"/>
  <c r="T229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T227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S225"/>
  <c r="S224"/>
  <c r="AG223"/>
  <c r="AF223"/>
  <c r="AE223"/>
  <c r="AD223"/>
  <c r="AC223"/>
  <c r="AB223"/>
  <c r="AA223"/>
  <c r="Z223"/>
  <c r="Y223"/>
  <c r="X223"/>
  <c r="W223"/>
  <c r="V223"/>
  <c r="R223"/>
  <c r="Q223"/>
  <c r="O223"/>
  <c r="N223"/>
  <c r="M223"/>
  <c r="K223"/>
  <c r="L222"/>
  <c r="AE221"/>
  <c r="AE217" s="1"/>
  <c r="Y221"/>
  <c r="Y217" s="1"/>
  <c r="AF218"/>
  <c r="AD218"/>
  <c r="AD217" s="1"/>
  <c r="Z218"/>
  <c r="Z217" s="1"/>
  <c r="X218"/>
  <c r="X217" s="1"/>
  <c r="R218"/>
  <c r="R217" s="1"/>
  <c r="AG217"/>
  <c r="AF217"/>
  <c r="AC217"/>
  <c r="AB217"/>
  <c r="AA217"/>
  <c r="W217"/>
  <c r="V217"/>
  <c r="U217"/>
  <c r="T217"/>
  <c r="S217"/>
  <c r="Q217"/>
  <c r="O217"/>
  <c r="N217"/>
  <c r="M217"/>
  <c r="K217"/>
  <c r="S215"/>
  <c r="S214"/>
  <c r="K214"/>
  <c r="K212" s="1"/>
  <c r="AG212"/>
  <c r="AG183" s="1"/>
  <c r="AF212"/>
  <c r="AE212"/>
  <c r="AD212"/>
  <c r="AC212"/>
  <c r="AB212"/>
  <c r="AB183" s="1"/>
  <c r="AA212"/>
  <c r="AA183" s="1"/>
  <c r="Z212"/>
  <c r="Y212"/>
  <c r="X212"/>
  <c r="W212"/>
  <c r="V212"/>
  <c r="V183" s="1"/>
  <c r="U212"/>
  <c r="U183" s="1"/>
  <c r="T212"/>
  <c r="T183" s="1"/>
  <c r="R212"/>
  <c r="Q212"/>
  <c r="P212"/>
  <c r="O212"/>
  <c r="N212"/>
  <c r="M212"/>
  <c r="N211"/>
  <c r="N210"/>
  <c r="L210"/>
  <c r="N209"/>
  <c r="L209"/>
  <c r="N208"/>
  <c r="L208"/>
  <c r="N207"/>
  <c r="L207"/>
  <c r="N206"/>
  <c r="L206"/>
  <c r="N205"/>
  <c r="L205"/>
  <c r="N204"/>
  <c r="L204"/>
  <c r="N203"/>
  <c r="L203"/>
  <c r="N202"/>
  <c r="L202"/>
  <c r="N201"/>
  <c r="L201"/>
  <c r="M200"/>
  <c r="N200" s="1"/>
  <c r="N199"/>
  <c r="L199"/>
  <c r="N198"/>
  <c r="L198"/>
  <c r="N197"/>
  <c r="L197"/>
  <c r="N196"/>
  <c r="L196"/>
  <c r="N195"/>
  <c r="L195"/>
  <c r="N194"/>
  <c r="L194"/>
  <c r="N193"/>
  <c r="L193"/>
  <c r="N192"/>
  <c r="L192"/>
  <c r="N191"/>
  <c r="L191"/>
  <c r="N190"/>
  <c r="L190"/>
  <c r="N189"/>
  <c r="L189"/>
  <c r="N188"/>
  <c r="L188"/>
  <c r="N187"/>
  <c r="L187"/>
  <c r="N186"/>
  <c r="L186"/>
  <c r="AD185"/>
  <c r="X185"/>
  <c r="R185"/>
  <c r="N185"/>
  <c r="L185"/>
  <c r="AF184"/>
  <c r="AE184"/>
  <c r="AC184"/>
  <c r="Z184"/>
  <c r="Y184"/>
  <c r="W184"/>
  <c r="Q184"/>
  <c r="O184"/>
  <c r="K184"/>
  <c r="Z183"/>
  <c r="AI180"/>
  <c r="N180"/>
  <c r="N178" s="1"/>
  <c r="AE179"/>
  <c r="AE178" s="1"/>
  <c r="Y179"/>
  <c r="Y178" s="1"/>
  <c r="S179"/>
  <c r="T179" s="1"/>
  <c r="M179"/>
  <c r="M178" s="1"/>
  <c r="AG178"/>
  <c r="AF178"/>
  <c r="AD178"/>
  <c r="AC178"/>
  <c r="AB178"/>
  <c r="AA178"/>
  <c r="Z178"/>
  <c r="X178"/>
  <c r="W178"/>
  <c r="V178"/>
  <c r="U178"/>
  <c r="R178"/>
  <c r="Q178"/>
  <c r="O178"/>
  <c r="K178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O175"/>
  <c r="N175"/>
  <c r="M175"/>
  <c r="K175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O172"/>
  <c r="N172"/>
  <c r="M172"/>
  <c r="Y171"/>
  <c r="AE171" s="1"/>
  <c r="T171"/>
  <c r="Z171" s="1"/>
  <c r="AF171" s="1"/>
  <c r="Y170"/>
  <c r="AE170" s="1"/>
  <c r="T170"/>
  <c r="Z170" s="1"/>
  <c r="AF170" s="1"/>
  <c r="Y169"/>
  <c r="AE169" s="1"/>
  <c r="T169"/>
  <c r="Z169" s="1"/>
  <c r="AF169" s="1"/>
  <c r="Y168"/>
  <c r="AE168" s="1"/>
  <c r="T168"/>
  <c r="Z168" s="1"/>
  <c r="AF168" s="1"/>
  <c r="Y167"/>
  <c r="AE167" s="1"/>
  <c r="T167"/>
  <c r="Z167" s="1"/>
  <c r="AG166"/>
  <c r="AD166"/>
  <c r="AC166"/>
  <c r="AB166"/>
  <c r="AA166"/>
  <c r="X166"/>
  <c r="W166"/>
  <c r="V166"/>
  <c r="U166"/>
  <c r="S166"/>
  <c r="R166"/>
  <c r="Q166"/>
  <c r="P166"/>
  <c r="O166"/>
  <c r="N166"/>
  <c r="M166"/>
  <c r="K166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K162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K16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K150"/>
  <c r="M149"/>
  <c r="N149" s="1"/>
  <c r="M148"/>
  <c r="N148" s="1"/>
  <c r="M147"/>
  <c r="N147" s="1"/>
  <c r="M146"/>
  <c r="N146" s="1"/>
  <c r="M145"/>
  <c r="M144"/>
  <c r="N144" s="1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O143"/>
  <c r="K143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K141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O138"/>
  <c r="N138"/>
  <c r="M138"/>
  <c r="K138"/>
  <c r="T136"/>
  <c r="S136"/>
  <c r="R136"/>
  <c r="N135"/>
  <c r="N134"/>
  <c r="N133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O132"/>
  <c r="M132"/>
  <c r="K132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K128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K126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K124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K122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O118"/>
  <c r="N118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O114"/>
  <c r="N114"/>
  <c r="M114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O110"/>
  <c r="N110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O107"/>
  <c r="N107"/>
  <c r="M107"/>
  <c r="K107"/>
  <c r="Z106"/>
  <c r="T106"/>
  <c r="Z105"/>
  <c r="T105"/>
  <c r="Z104"/>
  <c r="T104"/>
  <c r="Z103"/>
  <c r="T103"/>
  <c r="Z102"/>
  <c r="T102"/>
  <c r="Z101"/>
  <c r="Z100" s="1"/>
  <c r="T101"/>
  <c r="AG100"/>
  <c r="AF100"/>
  <c r="AE100"/>
  <c r="AD100"/>
  <c r="AC100"/>
  <c r="AB100"/>
  <c r="AA100"/>
  <c r="Y100"/>
  <c r="X100"/>
  <c r="W100"/>
  <c r="V100"/>
  <c r="U100"/>
  <c r="S100"/>
  <c r="R100"/>
  <c r="Q100"/>
  <c r="O100"/>
  <c r="N100"/>
  <c r="AE99"/>
  <c r="AF99" s="1"/>
  <c r="Y99"/>
  <c r="Z99" s="1"/>
  <c r="M99"/>
  <c r="N99" s="1"/>
  <c r="AE98"/>
  <c r="AF98" s="1"/>
  <c r="Y98"/>
  <c r="Z98" s="1"/>
  <c r="M98"/>
  <c r="N98" s="1"/>
  <c r="AE97"/>
  <c r="AF97" s="1"/>
  <c r="Y97"/>
  <c r="Z97" s="1"/>
  <c r="M97"/>
  <c r="N97" s="1"/>
  <c r="AE96"/>
  <c r="AF96" s="1"/>
  <c r="Y96"/>
  <c r="Z96" s="1"/>
  <c r="M96"/>
  <c r="N96" s="1"/>
  <c r="AE95"/>
  <c r="AF95" s="1"/>
  <c r="Y95"/>
  <c r="Z95" s="1"/>
  <c r="M95"/>
  <c r="N95" s="1"/>
  <c r="AE94"/>
  <c r="AF94" s="1"/>
  <c r="Y94"/>
  <c r="Z94" s="1"/>
  <c r="M94"/>
  <c r="N94" s="1"/>
  <c r="AE93"/>
  <c r="AF93" s="1"/>
  <c r="Y93"/>
  <c r="Z93" s="1"/>
  <c r="M93"/>
  <c r="AG92"/>
  <c r="AD92"/>
  <c r="AC92"/>
  <c r="AB92"/>
  <c r="AA92"/>
  <c r="X92"/>
  <c r="W92"/>
  <c r="V92"/>
  <c r="U92"/>
  <c r="S92"/>
  <c r="R92"/>
  <c r="Q92"/>
  <c r="P92"/>
  <c r="O92"/>
  <c r="K92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K90"/>
  <c r="AG86"/>
  <c r="AF86"/>
  <c r="AE86"/>
  <c r="AD86"/>
  <c r="AC86"/>
  <c r="AB86"/>
  <c r="AA86"/>
  <c r="Z86"/>
  <c r="Y86"/>
  <c r="X86"/>
  <c r="W86"/>
  <c r="V86"/>
  <c r="U86"/>
  <c r="T86"/>
  <c r="S86"/>
  <c r="R86"/>
  <c r="Q86"/>
  <c r="O86"/>
  <c r="N86"/>
  <c r="AF85"/>
  <c r="Z85"/>
  <c r="T85"/>
  <c r="N85"/>
  <c r="AF84"/>
  <c r="AF83" s="1"/>
  <c r="Z84"/>
  <c r="Z83" s="1"/>
  <c r="T84"/>
  <c r="T83" s="1"/>
  <c r="AI182" s="1"/>
  <c r="N84"/>
  <c r="N83" s="1"/>
  <c r="AG83"/>
  <c r="AE83"/>
  <c r="AD83"/>
  <c r="AC83"/>
  <c r="AB83"/>
  <c r="AA83"/>
  <c r="Y83"/>
  <c r="X83"/>
  <c r="W83"/>
  <c r="V83"/>
  <c r="U83"/>
  <c r="S83"/>
  <c r="R83"/>
  <c r="Q83"/>
  <c r="O83"/>
  <c r="M83"/>
  <c r="K83"/>
  <c r="AG79"/>
  <c r="AF79"/>
  <c r="AE79"/>
  <c r="AD79"/>
  <c r="AC79"/>
  <c r="AB79"/>
  <c r="AA79"/>
  <c r="Z79"/>
  <c r="Y79"/>
  <c r="X79"/>
  <c r="W79"/>
  <c r="V79"/>
  <c r="U79"/>
  <c r="U78" s="1"/>
  <c r="U77" s="1"/>
  <c r="T79"/>
  <c r="AI181" s="1"/>
  <c r="S79"/>
  <c r="R79"/>
  <c r="Q79"/>
  <c r="O79"/>
  <c r="N79"/>
  <c r="M79"/>
  <c r="K79"/>
  <c r="AG78"/>
  <c r="AG77" s="1"/>
  <c r="AA78"/>
  <c r="AA77" s="1"/>
  <c r="N78"/>
  <c r="N77" s="1"/>
  <c r="AF77"/>
  <c r="AE77"/>
  <c r="AD77"/>
  <c r="AC77"/>
  <c r="AB77"/>
  <c r="Z77"/>
  <c r="Y77"/>
  <c r="X77"/>
  <c r="W77"/>
  <c r="V77"/>
  <c r="T77"/>
  <c r="S77"/>
  <c r="R77"/>
  <c r="Q77"/>
  <c r="P77"/>
  <c r="O77"/>
  <c r="M77"/>
  <c r="K77"/>
  <c r="M76"/>
  <c r="N76" s="1"/>
  <c r="M75"/>
  <c r="N75" s="1"/>
  <c r="M74"/>
  <c r="N74" s="1"/>
  <c r="AG73"/>
  <c r="AF73"/>
  <c r="AE73"/>
  <c r="AD73"/>
  <c r="AC73"/>
  <c r="AB73"/>
  <c r="AA73"/>
  <c r="Z73"/>
  <c r="Y73"/>
  <c r="X73"/>
  <c r="W73"/>
  <c r="V73"/>
  <c r="U73"/>
  <c r="T73"/>
  <c r="S73"/>
  <c r="R73"/>
  <c r="Q73"/>
  <c r="O73"/>
  <c r="K73"/>
  <c r="N72"/>
  <c r="N71"/>
  <c r="N70"/>
  <c r="N69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M68"/>
  <c r="K68"/>
  <c r="AG64"/>
  <c r="AF64"/>
  <c r="AE64"/>
  <c r="AD64"/>
  <c r="AC64"/>
  <c r="AB64"/>
  <c r="AA64"/>
  <c r="Z64"/>
  <c r="Y64"/>
  <c r="X64"/>
  <c r="W64"/>
  <c r="V64"/>
  <c r="U64"/>
  <c r="T64"/>
  <c r="S64"/>
  <c r="R64"/>
  <c r="Q64"/>
  <c r="O64"/>
  <c r="N64"/>
  <c r="M64"/>
  <c r="K64"/>
  <c r="AG56"/>
  <c r="AF56"/>
  <c r="AE56"/>
  <c r="AD56"/>
  <c r="AC56"/>
  <c r="AB56"/>
  <c r="AA56"/>
  <c r="Z56"/>
  <c r="Y56"/>
  <c r="X56"/>
  <c r="W56"/>
  <c r="V56"/>
  <c r="U56"/>
  <c r="T56"/>
  <c r="S56"/>
  <c r="R56"/>
  <c r="Q56"/>
  <c r="O56"/>
  <c r="N56"/>
  <c r="AG50"/>
  <c r="AF50"/>
  <c r="AE50"/>
  <c r="AC50"/>
  <c r="AB50"/>
  <c r="AA50"/>
  <c r="Z50"/>
  <c r="Y50"/>
  <c r="W50"/>
  <c r="V50"/>
  <c r="U50"/>
  <c r="T50"/>
  <c r="S50"/>
  <c r="R50"/>
  <c r="Q50"/>
  <c r="P50"/>
  <c r="O50"/>
  <c r="N50"/>
  <c r="M50"/>
  <c r="K50"/>
  <c r="AD48"/>
  <c r="X48"/>
  <c r="R48"/>
  <c r="P48"/>
  <c r="AG44"/>
  <c r="AF44"/>
  <c r="AE44"/>
  <c r="AD44"/>
  <c r="AC44"/>
  <c r="AB44"/>
  <c r="AA44"/>
  <c r="Z44"/>
  <c r="Y44"/>
  <c r="X44"/>
  <c r="W44"/>
  <c r="V44"/>
  <c r="U44"/>
  <c r="T44"/>
  <c r="S44"/>
  <c r="R44"/>
  <c r="Q44"/>
  <c r="AG39"/>
  <c r="AF39"/>
  <c r="AE39"/>
  <c r="AD39"/>
  <c r="AC39"/>
  <c r="AB39"/>
  <c r="AA39"/>
  <c r="Z39"/>
  <c r="Y39"/>
  <c r="X39"/>
  <c r="W39"/>
  <c r="V39"/>
  <c r="U39"/>
  <c r="T39"/>
  <c r="S39"/>
  <c r="Q39"/>
  <c r="P39"/>
  <c r="O39"/>
  <c r="M35"/>
  <c r="M34" s="1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AF33"/>
  <c r="AF32" s="1"/>
  <c r="Z33"/>
  <c r="Z32" s="1"/>
  <c r="S33"/>
  <c r="T33" s="1"/>
  <c r="T32" s="1"/>
  <c r="AG32"/>
  <c r="AE32"/>
  <c r="AD32"/>
  <c r="AC32"/>
  <c r="AB32"/>
  <c r="AA32"/>
  <c r="Y32"/>
  <c r="X32"/>
  <c r="W32"/>
  <c r="V32"/>
  <c r="U32"/>
  <c r="R32"/>
  <c r="Q32"/>
  <c r="P32"/>
  <c r="O32"/>
  <c r="N32"/>
  <c r="M32"/>
  <c r="K32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M23"/>
  <c r="M22" s="1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K22"/>
  <c r="M14"/>
  <c r="M13" s="1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K13"/>
  <c r="AE9"/>
  <c r="AE8" s="1"/>
  <c r="Y9"/>
  <c r="Y8" s="1"/>
  <c r="S9"/>
  <c r="S8" s="1"/>
  <c r="M9"/>
  <c r="M8" s="1"/>
  <c r="AG8"/>
  <c r="AF8"/>
  <c r="AD8"/>
  <c r="AC8"/>
  <c r="AB8"/>
  <c r="AA8"/>
  <c r="Z8"/>
  <c r="X8"/>
  <c r="W8"/>
  <c r="V8"/>
  <c r="U8"/>
  <c r="T8"/>
  <c r="R8"/>
  <c r="Q8"/>
  <c r="P8"/>
  <c r="O8"/>
  <c r="N8"/>
  <c r="AG6"/>
  <c r="AF6"/>
  <c r="AE6"/>
  <c r="AD6"/>
  <c r="AC6"/>
  <c r="AB6"/>
  <c r="AA6"/>
  <c r="Z6"/>
  <c r="Y6"/>
  <c r="X6"/>
  <c r="W6"/>
  <c r="V6"/>
  <c r="U6"/>
  <c r="T6"/>
  <c r="S6"/>
  <c r="R6"/>
  <c r="Q6"/>
  <c r="O6"/>
  <c r="L6"/>
  <c r="Q183" l="1"/>
  <c r="T224"/>
  <c r="S223"/>
  <c r="X5"/>
  <c r="K5"/>
  <c r="U5"/>
  <c r="AC5"/>
  <c r="AG5"/>
  <c r="K49"/>
  <c r="K48" s="1"/>
  <c r="AF183"/>
  <c r="Q5"/>
  <c r="S178"/>
  <c r="M92"/>
  <c r="O5"/>
  <c r="O49"/>
  <c r="O48" s="1"/>
  <c r="T225"/>
  <c r="AB5"/>
  <c r="O183"/>
  <c r="T5"/>
  <c r="Q49"/>
  <c r="Q48" s="1"/>
  <c r="N132"/>
  <c r="AC183"/>
  <c r="S183"/>
  <c r="N5"/>
  <c r="N68"/>
  <c r="M143"/>
  <c r="Y166"/>
  <c r="K183"/>
  <c r="U49"/>
  <c r="U48" s="1"/>
  <c r="N93"/>
  <c r="N92" s="1"/>
  <c r="T100"/>
  <c r="W183"/>
  <c r="AD184"/>
  <c r="AD183" s="1"/>
  <c r="S212"/>
  <c r="W5"/>
  <c r="L13"/>
  <c r="M238"/>
  <c r="Z5"/>
  <c r="AD5"/>
  <c r="AF5"/>
  <c r="AB49"/>
  <c r="AB48" s="1"/>
  <c r="AB4" s="1"/>
  <c r="T92"/>
  <c r="W49"/>
  <c r="W48" s="1"/>
  <c r="V49"/>
  <c r="V48" s="1"/>
  <c r="AC49"/>
  <c r="AC48" s="1"/>
  <c r="AC4" s="1"/>
  <c r="AE183"/>
  <c r="R5"/>
  <c r="AE92"/>
  <c r="N145"/>
  <c r="N143" s="1"/>
  <c r="N184"/>
  <c r="N183" s="1"/>
  <c r="V5"/>
  <c r="AA5"/>
  <c r="AE5"/>
  <c r="AG49"/>
  <c r="AG48" s="1"/>
  <c r="N73"/>
  <c r="AF92"/>
  <c r="X184"/>
  <c r="X183" s="1"/>
  <c r="X4" s="1"/>
  <c r="L200"/>
  <c r="Y183"/>
  <c r="S49"/>
  <c r="AF167"/>
  <c r="AF166" s="1"/>
  <c r="Z166"/>
  <c r="AI179"/>
  <c r="T178"/>
  <c r="R184"/>
  <c r="R183" s="1"/>
  <c r="Q4"/>
  <c r="Y5"/>
  <c r="Z92"/>
  <c r="T234"/>
  <c r="S234" s="1"/>
  <c r="L8"/>
  <c r="M5"/>
  <c r="AA49"/>
  <c r="AA48" s="1"/>
  <c r="AA4" s="1"/>
  <c r="AE166"/>
  <c r="T166"/>
  <c r="S32"/>
  <c r="S5" s="1"/>
  <c r="M73"/>
  <c r="M49" s="1"/>
  <c r="M48" s="1"/>
  <c r="L48" s="1"/>
  <c r="Y92"/>
  <c r="M184"/>
  <c r="K4" l="1"/>
  <c r="T223"/>
  <c r="AG4"/>
  <c r="S48"/>
  <c r="R4"/>
  <c r="AD4"/>
  <c r="W4"/>
  <c r="O4"/>
  <c r="Y49"/>
  <c r="Y48" s="1"/>
  <c r="Y4" s="1"/>
  <c r="AF49"/>
  <c r="AF48" s="1"/>
  <c r="AF4" s="1"/>
  <c r="T49"/>
  <c r="T48" s="1"/>
  <c r="N49"/>
  <c r="N48" s="1"/>
  <c r="N4" s="1"/>
  <c r="V4"/>
  <c r="AE49"/>
  <c r="AE48" s="1"/>
  <c r="AE4" s="1"/>
  <c r="Z49"/>
  <c r="Z48" s="1"/>
  <c r="Z4" s="1"/>
  <c r="L5"/>
  <c r="L184"/>
  <c r="M183"/>
  <c r="L183" s="1"/>
  <c r="AH4" l="1"/>
  <c r="M4"/>
</calcChain>
</file>

<file path=xl/sharedStrings.xml><?xml version="1.0" encoding="utf-8"?>
<sst xmlns="http://schemas.openxmlformats.org/spreadsheetml/2006/main" count="993" uniqueCount="203">
  <si>
    <t>Вед.</t>
  </si>
  <si>
    <t>Ц.ст.</t>
  </si>
  <si>
    <t>Расх.</t>
  </si>
  <si>
    <t>ДопКласс</t>
  </si>
  <si>
    <t>РегКласс</t>
  </si>
  <si>
    <t>811</t>
  </si>
  <si>
    <t>612</t>
  </si>
  <si>
    <t>ИТОГО</t>
  </si>
  <si>
    <t>Субсидия на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образовательных учреждениях</t>
  </si>
  <si>
    <t>Субсидия на выплату стипендий детям-сиротам и детям, оставшимся без попечения родителей</t>
  </si>
  <si>
    <t>Субсидия на материальное обеспечение детей-сирот и детей, оставшихся без попечения родителей, лиц из числа детей-сирот и детей, оставшихся без попечения родителей</t>
  </si>
  <si>
    <t>БУЗ ОО "Нарышкинская ЦРБ"</t>
  </si>
  <si>
    <t>БУЗ ОО "Шаблыкинская ЦРБ"</t>
  </si>
  <si>
    <t>БУЗ ОО "Ливенская ЦРБ"</t>
  </si>
  <si>
    <t>БУЗ ОО "Детская поликлиника №2"</t>
  </si>
  <si>
    <t>БУЗ ОО "Детская поликлиника №3"</t>
  </si>
  <si>
    <t>БУЗ ОО "Болховская ЦРБ"</t>
  </si>
  <si>
    <t>БУЗ ОО "Верховская ЦРБ"</t>
  </si>
  <si>
    <t>БУЗ ОО "Дмитровская ЦРБ"</t>
  </si>
  <si>
    <t>БУЗ ОО "Залегощенская ЦРБ"</t>
  </si>
  <si>
    <t>БУЗ ОО "Знаменская ЦРБ"</t>
  </si>
  <si>
    <t>БУЗ ОО "Корсаковская ЦРБ"</t>
  </si>
  <si>
    <t>БУЗ ОО "Краснозоренская ЦРБ"</t>
  </si>
  <si>
    <t>БУЗ ОО "Кромская ЦРБ"</t>
  </si>
  <si>
    <t>БУЗ ОО "Малоархангельская ЦРБ"</t>
  </si>
  <si>
    <t>БУЗ ОО "Мценская ЦРБ"</t>
  </si>
  <si>
    <t>БУЗ ОО "Новосильская ЦРБ"</t>
  </si>
  <si>
    <t>БУЗ ОО "Плещеевская ЦРБ"</t>
  </si>
  <si>
    <t>БУЗ ОО "Покровская ЦРБ"</t>
  </si>
  <si>
    <t>БУЗ ОО "Сосковская ЦРБ"</t>
  </si>
  <si>
    <t>БУЗ ОО "Свердловская ЦРБ"</t>
  </si>
  <si>
    <t>БУЗ ОО "Троснянская ЦРБ"</t>
  </si>
  <si>
    <t>БУЗ ОО  "Нарышкинская ЦРБ"</t>
  </si>
  <si>
    <t>БУЗ ОО "Хотынецкая ЦРБ"</t>
  </si>
  <si>
    <t>БУЗ ОО "ООКВД"</t>
  </si>
  <si>
    <t>БУЗ ОО "ОПНД"</t>
  </si>
  <si>
    <t>БУЗ ОО "ООПБ"</t>
  </si>
  <si>
    <t>БУЗ ОО "ООД"</t>
  </si>
  <si>
    <t>Субсидия на уплату налога на имущество организаций по имуществу, находящемуся в оперативном управлении государственного учреждения и не относящемуся к выполнению государственного задания на оказание государственных услуг (выполнение работ), осуществляемому за счет средств областного бюджета</t>
  </si>
  <si>
    <t>БУЗ ОО "Детская поликлиника № 1"</t>
  </si>
  <si>
    <t>БУЗ ОО "Орловское бюро судебно-медицинской экспертизы"</t>
  </si>
  <si>
    <t>БУЗ ОО "Глазуновского ЦРБ"</t>
  </si>
  <si>
    <t>БУЗ ОО " Должанская ЦРБ"</t>
  </si>
  <si>
    <t>БУЗ ОО  "Колпнянская ЦРБ"</t>
  </si>
  <si>
    <t>БУЗ ОО                                                " Новодеревеньковская ЦРБ"</t>
  </si>
  <si>
    <t>БУЗ ОО "ОНД"</t>
  </si>
  <si>
    <t>Субсидия на выплату стипендий</t>
  </si>
  <si>
    <t>Субсидия на установление выплат стимулирующего характера, в рамках регионального проекта "Обеспечение медицинских организаций системы здравоохранения Орловской области квалифицированными кадрам" федерального проекта "Обеспечение медицинских организаций системы здравоохранения Орловской области квалифицированными кадрам" национального проекта "Здравоохранение"</t>
  </si>
  <si>
    <t>БУЗ ОО " Больница скорой медицинской помощи им. Семашко"</t>
  </si>
  <si>
    <t>БУЗ ОО " Городская больница им. С.П.Боткина"</t>
  </si>
  <si>
    <t>БУЗ ОО  "Родильный дом"</t>
  </si>
  <si>
    <t>БУЗ ОО  "Новодеревеньковская  ЦРБ"</t>
  </si>
  <si>
    <t>БУЗ ОО  "Плещеевская  ЦРБ"</t>
  </si>
  <si>
    <t>БУЗ ОО "Свердловская  ЦРБ"</t>
  </si>
  <si>
    <t>БУЗ ОО  "Хотынецкая ЦРБ"</t>
  </si>
  <si>
    <t>0909</t>
  </si>
  <si>
    <t>Разд. Подразд.</t>
  </si>
  <si>
    <t>Наименование мероприятий</t>
  </si>
  <si>
    <t>Экономическое обоснование расходов</t>
  </si>
  <si>
    <t>КБК</t>
  </si>
  <si>
    <t>Областной бюджет</t>
  </si>
  <si>
    <t>Федеральный бюджет</t>
  </si>
  <si>
    <t>Департамент здравоохранения Орловской области</t>
  </si>
  <si>
    <t>чел.</t>
  </si>
  <si>
    <t>итого</t>
  </si>
  <si>
    <t xml:space="preserve"> Субсидия на подготовку специалистов для учреждений здравоохранения Орловской области по наиболее восстребованным специальностям в клинической ординатуре, переподготовка и повышение квалификации медицинских работников по социально-значимым специльностям в рамках регионального проекта "Обеспечение медицинских организаций системы здравоохранения Орловской области квалифицированными кадрам" федерального проекта "Обеспечение медицинских организаций системы здравоохранения Орловской области квалифицированными кадрам"</t>
  </si>
  <si>
    <t>0704</t>
  </si>
  <si>
    <t>БУЗ ОО  "Мценская ЦРБ"</t>
  </si>
  <si>
    <t>БУЗ ОО  "Болховская ЦРБ"</t>
  </si>
  <si>
    <t xml:space="preserve">   БУЗ ОО  "Верховская ЦРБ"</t>
  </si>
  <si>
    <t xml:space="preserve"> БУЗ ОО  "Глазуновская ЦРБ"</t>
  </si>
  <si>
    <t>БУЗ ОО  "Поликлиника № 3"</t>
  </si>
  <si>
    <t>БУЗ ОО  "Поликлиника №2"</t>
  </si>
  <si>
    <t>БУЗ ОО  "Поликлиника №1"</t>
  </si>
  <si>
    <t>БУЗ ОО  "Кромская ЦРБ"</t>
  </si>
  <si>
    <t>БУЗ ОО  "Краснозоренская ЦРБ"</t>
  </si>
  <si>
    <t>БУЗ ОО "Орловский центр СПИД"</t>
  </si>
  <si>
    <t>БУЗ ОО "ОПТД"</t>
  </si>
  <si>
    <t>52 П2 4 1 N5</t>
  </si>
  <si>
    <t>чел</t>
  </si>
  <si>
    <t>врач- анестезиолог-реаниматолог</t>
  </si>
  <si>
    <t>врач КДЛ</t>
  </si>
  <si>
    <t>врач рентгенолог</t>
  </si>
  <si>
    <t>врач эндоскопист</t>
  </si>
  <si>
    <t>врач патологоанатом</t>
  </si>
  <si>
    <t>врач-неонатолог</t>
  </si>
  <si>
    <t>врач-бактериолог</t>
  </si>
  <si>
    <t>врач-генетик</t>
  </si>
  <si>
    <t xml:space="preserve"> врач сурдолог-оторинголог</t>
  </si>
  <si>
    <t>врач-эндоскопист</t>
  </si>
  <si>
    <t>врач патологоанатомам</t>
  </si>
  <si>
    <t>БУЗ ОО"ООКБ"</t>
  </si>
  <si>
    <t xml:space="preserve">"Психиатрия" </t>
  </si>
  <si>
    <t>"Наркология "</t>
  </si>
  <si>
    <t>Врач-дерматовенеролог</t>
  </si>
  <si>
    <t>Врач-инфекционист</t>
  </si>
  <si>
    <t>Врач-фтизиатр</t>
  </si>
  <si>
    <t>Врач-психиатр</t>
  </si>
  <si>
    <t xml:space="preserve">Повышение квалификации по специальности "Психиатрия" </t>
  </si>
  <si>
    <t>Врач - дерматовенеролог</t>
  </si>
  <si>
    <t>52 П2 4 3 N5</t>
  </si>
  <si>
    <t>БУЗ ОО "Детская поликлиника № 2"</t>
  </si>
  <si>
    <t>БУЗ ОО "Детская поликлиника № 3"</t>
  </si>
  <si>
    <t>врач-педиатр</t>
  </si>
  <si>
    <t>ВСЕГО</t>
  </si>
  <si>
    <t>52 7 02 70110</t>
  </si>
  <si>
    <t>53           0018</t>
  </si>
  <si>
    <t xml:space="preserve">  БУЗ ОО "НКМЦ" им. З.И. Круглой"               </t>
  </si>
  <si>
    <t xml:space="preserve">  БУЗ ОО "НКМЦ" им. З.И. Круглой"    </t>
  </si>
  <si>
    <t>Количество объектов  недвижимого имущества</t>
  </si>
  <si>
    <t>единиц</t>
  </si>
  <si>
    <t xml:space="preserve">среднегодовое кол-во специалистов (согласно расчету) </t>
  </si>
  <si>
    <t>БПОУ ОО "Орловский базовый медицинский колледж"</t>
  </si>
  <si>
    <t>Субсидия на питание учащихся профессиональных образовательных организаций</t>
  </si>
  <si>
    <t>52 П2 4 2 N5</t>
  </si>
  <si>
    <t>52 7 04 70110</t>
  </si>
  <si>
    <t>51    0005</t>
  </si>
  <si>
    <t>51     0006</t>
  </si>
  <si>
    <t>52 7 06 72440</t>
  </si>
  <si>
    <t>Среднегодовое  кол-во детей-сирот и детей, оставшихся без попечения родителей, получающих стипендию</t>
  </si>
  <si>
    <t>Среднегодовое  кол-во детей-сирот и детей, оставшихся без попечения родителей, на обеспечение питанием</t>
  </si>
  <si>
    <t>Среднегодовое кол-во  специалистов, получающих выплату стимулирующего характера</t>
  </si>
  <si>
    <t>Плановое значение (ед. шт.)</t>
  </si>
  <si>
    <t>Примерная стоимость за единицу, руб.</t>
  </si>
  <si>
    <t>Сумма, руб.</t>
  </si>
  <si>
    <t xml:space="preserve">Средгегодовое  кол-во детей-сирот и детей, оставшихся без попечения родителей, получающих доп гарантии по соцподдержке в части обеспечения одеждой, обувью, мягким инвентарем в соответсви с  постановлением Правительства Орловской области
от 6 мая 2011 года N 136
«О дополнительных мерах по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и воспитывающихся в государственных образовательных организациях Орловской области»
</t>
  </si>
  <si>
    <t>Подпрограмма 7. "Кадровое обеспечение системы здравоохранения"</t>
  </si>
  <si>
    <t>Планируемое кол-во специалистов</t>
  </si>
  <si>
    <t>Среднегодовое кол-во специалистов, получающих меры соцподдержки по оплате жилого помещения и коммунальных услуг  в соответствии с Постановлением Правительства Орловской области от 31.12.2015 N 589 "Об утверждении Положения о порядке предоставления мер социальной поддержки по оплате жилого помещения и коммунальных услуг работникам государственных медицинских организаций, расположенных в сельской местности и поселках городского типа Орловской области, проживающим в сельской местности и поселках городского типа Орловской области".</t>
  </si>
  <si>
    <t xml:space="preserve">Среднегодовое кол-во молодых специалистов, получающих денежную компенсацию за найм жилого помещения в соответствии с постановлением Правительства Орловской области от 25.06.2018 №275 "О возмещении расходов за найм жилого помещения молодым специалистам, трудоустроившимся в сельской местности, в центральных районных больницах, расположенных в городах, поселках городского типа и обслуживающих сельское население"
</t>
  </si>
  <si>
    <t>Государственная академическая стипендия</t>
  </si>
  <si>
    <t>Государственная социальная стипендия</t>
  </si>
  <si>
    <t>2-й и последующие курсы обучения (девушки)</t>
  </si>
  <si>
    <t xml:space="preserve">Повышение квалификации по специальности: "Психиатрия" </t>
  </si>
  <si>
    <t>Основное мероприятие                                   7. 6."Социальная поддержка студентов обучающихся в государственном профессиональном образовательном учреждении СПО"</t>
  </si>
  <si>
    <t>Субсидия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</t>
  </si>
  <si>
    <t xml:space="preserve">Средгегодовое  кол-во детей-сирот и детей, оставшихся без попечения родителей обеспеченных бесплатным проездом в соответствии с Постановлением Правительства Орловской области от 03.02.2021 N 54 "Об утверждении Порядка обеспечения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за счет средств областного бюджета или местных бюджетов и (или) по программам профессиональной подготовки по профессиям рабочих, должностям служащих за счет средств областного бюджета или местных бюджетов, на городском, пригородном транспорте, в сельской местности - на внутрирайонном транспорте (кроме такси), а также бесплатным проездом два раза в год к месту жительства и обратно к месту учебы"
</t>
  </si>
  <si>
    <t>Ед. изм.</t>
  </si>
  <si>
    <t>Врач-нарколог</t>
  </si>
  <si>
    <t xml:space="preserve">врач КДЛ </t>
  </si>
  <si>
    <t>"Психотерапия"</t>
  </si>
  <si>
    <t>"Психиатрия-наркология"</t>
  </si>
  <si>
    <t>Повышение квалификации по специальности: Врач-фтизиатр</t>
  </si>
  <si>
    <t xml:space="preserve"> Обеспечение питанием 1179 студентов *242 учебных дня</t>
  </si>
  <si>
    <t xml:space="preserve"> Академическая и социальная стипендия  детей-сирот 26 чел.*1428,38*12 месяцев</t>
  </si>
  <si>
    <t xml:space="preserve">Компенсация проезда сирот на городском и внутрирайонном транспорте                                    26 чел.* 300,00*12 мес.          </t>
  </si>
  <si>
    <t>Компенсация проезда сирот к месту жительства                                                                      8 чел.* 4 поездки* 1025 руб.</t>
  </si>
  <si>
    <t>52 7 N5 73600</t>
  </si>
  <si>
    <t>Сертифицированный цикл усовершенствования (36 час.)   Врач психиатр</t>
  </si>
  <si>
    <t>Остаточная стоимость имущества (квартиры)   составляет  5 318 181,82 руб.
 Сумма годового налога  5 318 181,82 *2,2%=117 000,0 руб.</t>
  </si>
  <si>
    <t>Обеспечениее обедом и завтарком детей-сирот    21чел.*59,54*242 учебных дня</t>
  </si>
  <si>
    <t>Основное мероприятие  7. 6.  "Социальная поддержка студентов обучающихся в государственном профессиональном образовательном учреждении СПО"</t>
  </si>
  <si>
    <t xml:space="preserve">Мероприятие 7.1.2. "Установление надбавки стимулирующего характера в размере 12% от должностного оклада по НСОТ (с 01.01.2017г.)  по основной должности  (без учета внешнего и внутреннего совместительства),    врачам-эндоскопистам, врачам сурдологам-оторингологам, врачам-патологоанатомам, врачам клинической лабораторной диагностики, врачам рентгенологам, врачам анестезиологам-реаниматологам, врачам-неонатологам, врачам-генетикам, врачам-бактериологам в учреждениях здравоохранения, оказывающих первичную медико-санитарную помощь, специализированную, в том числе высокотехнологичную, медицинскую помощь, в том числе специализированную медицинскую помощь"  </t>
  </si>
  <si>
    <t>Мероприятие 7.1.4. Предоставление мер социальной поддержки по оплате жилого помещения и коммунальных услуг специалистам организаций здравоохранения, работающим и проживающим в сельской местности и поселках городского типа</t>
  </si>
  <si>
    <t>ВСЕГО, рублей</t>
  </si>
  <si>
    <t>Федеральный бюджет, рублей</t>
  </si>
  <si>
    <t xml:space="preserve">Областной бюджет, рублей </t>
  </si>
  <si>
    <t>52 7 06 72470</t>
  </si>
  <si>
    <t>51          0004</t>
  </si>
  <si>
    <t>51  0007</t>
  </si>
  <si>
    <t>51  0008</t>
  </si>
  <si>
    <t>51  0033</t>
  </si>
  <si>
    <t>врач сурдолог-оториноларинголог</t>
  </si>
  <si>
    <t>Основное мероприятие 7.1.    Региональный проект «Обеспечение медицинских организаций системы здравоохранения Орловской области квалифицированными кадрами» федерального проекта «Обеспечение медицинских организаций системы здравоохранения Орловской области квалифицированными кадрами» национального проекта «Здравоохранение»</t>
  </si>
  <si>
    <t>Основное мероприятие 7.2. "Социальная поддержка отдельных категорий граждан"</t>
  </si>
  <si>
    <t>Основное мероприятие  7.4. "Подготовка специалистов со средним медицинским и фармацевтическим образованием для удовлетворения кадровой потребности медицинских организаций Орловской области"</t>
  </si>
  <si>
    <t>Основное мероприятие 7.4. "Подготовка специалистов со средним медицинским и фармацевтическим образованием для удовлетворения кадровой потребности медицинских организаций Орловской области"</t>
  </si>
  <si>
    <t>Мероприятие 7.2.1. "Уплата налога на имущество организаций по имуществу, находящемуся в оперативном управлении государственного учреждения и не относящемуся к выполнению государственного задания на оказание государственных услуг (выполнение работ)"</t>
  </si>
  <si>
    <t>Мероприятие 7.6.1.                            "Обеспечение продуктами питания детей-сирот"</t>
  </si>
  <si>
    <t>Основное мероприятие                                   7.6."Социальная поддержка студентов обучающихся в государственном профессиональном образовательном учреждении СПО"</t>
  </si>
  <si>
    <t>Мероприятие 7.6.3.                                                  "Материальное обеспечение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</si>
  <si>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  7.6.                                                        "Социальная поддержка студентов обучающихся в государственном профессиональном образовательном учреждении СПО"</t>
  </si>
  <si>
    <t>Мероприятие 7.1.5."Возмещение расходов за найм жилого помещения молодым специалистам, трудоустроившимся в сельской местности, в центральных районных больницах, расположенных в городах, поселках городского типа и обслуживающих сельское население"                 в размере 5 000,0 руб."</t>
  </si>
  <si>
    <t xml:space="preserve"> Мероприятие 7.1.3. "Установление надбавки стимулирующего характера к должностному окладу врачам-педиатрам дошкольно-школьных отделений учреждений здравоохранения Орловской области"</t>
  </si>
  <si>
    <t>Мероприятие 7.1.1. "Подготовка специалистов для учреждений здравоохранения Орловской области по наиболее востребованным специальностям в клинической ординатуре, переподготовка и повышение квалификации медицинских работников по социально-значимым специльностям"</t>
  </si>
  <si>
    <t xml:space="preserve">2023 год </t>
  </si>
  <si>
    <t xml:space="preserve">2024 год </t>
  </si>
  <si>
    <t>2022 год (по состоянию на 29.04.2022 года)</t>
  </si>
  <si>
    <t xml:space="preserve">2025 год </t>
  </si>
  <si>
    <t>БУЗ ОО "Шаблыкинская ЦРБ "</t>
  </si>
  <si>
    <t>Остаточная стоимость объекта недвижимого имущества (4 квартиры): 7438268,33 руб. * 2,2 % ставка налога на имущество = 163 650 руб.</t>
  </si>
  <si>
    <t>Налог на имущество: квартира,остаточная стоимость 109505 руб.* 2,2%=2409 руб.</t>
  </si>
  <si>
    <t>Серцифицированный цикл усовершенствования "Дерматовенерология"</t>
  </si>
  <si>
    <t>Сертифицированный цикл усовершенствования (36 час.) по профилю"Инфекционные болезни"</t>
  </si>
  <si>
    <t>Сертифицированный цикл усовершенствования (36 час.) по профилю"Терапия"</t>
  </si>
  <si>
    <t>Сертифицированный цикл усовершенствования (36 час.) по профилю "Судебно-психиатрическая экспертиза"</t>
  </si>
  <si>
    <t xml:space="preserve">чел. </t>
  </si>
  <si>
    <t>Налог на имущество 11 квартир (2,2%).  Остаточная стоимость- 22 730 009,27 рублей*2,2%=500 060,0 руб.</t>
  </si>
  <si>
    <r>
      <rPr>
        <b/>
        <sz val="16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Остаточная стоимоть имущества 14853129,82 *2,2% налоговая ставка= 326 768,86 руб.</t>
    </r>
  </si>
  <si>
    <t>Приложение № 5 к приказу Департамента здравоохранения Орловской области от  21 декабря 2022 года  № 1134</t>
  </si>
  <si>
    <t>"Онкология"</t>
  </si>
  <si>
    <t>Субсидия на увеличение стоимости основных средств</t>
  </si>
  <si>
    <t>Мероприятие 7.4.3.                                         "Увеличение стоимости основных средств"</t>
  </si>
  <si>
    <t>Приобретение и монтаж оборудования для обеспечения антитеррористической защищенности студентов и работников, а также установку системы контроля доступа в здание учебного корпуса № 2 БПОУ ОО "Орловский базовый медицинский колледж" (в соответствии с распоряжением Правительства Орловской области от 19 июля №   )</t>
  </si>
  <si>
    <t xml:space="preserve">Повышение квалификации по специальности:  "Фтизиатрия" </t>
  </si>
  <si>
    <t>Повышение квалификации по специальности: Врач-нарколог</t>
  </si>
  <si>
    <t>Субсидия на предоставление мер социальной поддержки по оплате жилого помещения и коммунальных услуг специалистам организаций здравоохранения, работающим и проживающим в сельской местности и поселках городского типа в рамках регионального проекта "Обеспечение медицинских организаций системы здравоохранения Орловской области квалифицированными кадрам" федерального проекта "Обеспечение медицинских организаций системы здравоохранения Орловской области квалифицированными кадрам" национального проекта "Здравоохранение"</t>
  </si>
  <si>
    <t xml:space="preserve">Среднегодовая численность обучающихся в  БПОУ, получающих  стипендию в соответствии с постановлением Правительства Орловской области от 18 сентября 2013 года N 322 «Об утверждении Положения о стипендиальном обеспечении и других формах материальной поддержки обучающихся очной формы обучения государственных профессиональных образовательных организаций Орловской области»
</t>
  </si>
  <si>
    <t>Мероприятие 7.4.1.  "Выплата стипендий"</t>
  </si>
  <si>
    <t xml:space="preserve">Среднегодовая численность обучающихся в  БПОУ, получающих  питание в соответствии с  постановлением Правительства Орловской области от 3 февраля 2014 года           N 16 «Об организации питания обучающихся за счет бюджетных ассигнований областного бюджета»
</t>
  </si>
  <si>
    <t>Мероприятие 7.4.2. "Питание учащихся профессиональных образовательных учреждений"</t>
  </si>
  <si>
    <t>Мероприятие 7.6.2. "Выплата стипендии детям сиротам и детям оставшихся без попечения родителей"</t>
  </si>
  <si>
    <t xml:space="preserve">Мероприятие 7.6.4.  "Обеспечение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организациях"
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</si>
</sst>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-* #,##0.0\ _₽_-;\-* #,##0.0\ _₽_-;_-* &quot;-&quot;??\ _₽_-;_-@_-"/>
    <numFmt numFmtId="166" formatCode="_-* #,##0.0_р_._-;\-* #,##0.0_р_._-;_-* &quot;-&quot;?_р_._-;_-@_-"/>
    <numFmt numFmtId="167" formatCode="0.0"/>
    <numFmt numFmtId="168" formatCode="#,##0.0"/>
  </numFmts>
  <fonts count="36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.5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C8FC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DCEFC7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1">
    <xf numFmtId="0" fontId="0" fillId="0" borderId="0"/>
    <xf numFmtId="0" fontId="3" fillId="0" borderId="1">
      <alignment horizontal="center"/>
    </xf>
    <xf numFmtId="0" fontId="4" fillId="0" borderId="1"/>
    <xf numFmtId="0" fontId="4" fillId="0" borderId="1">
      <alignment horizontal="right"/>
    </xf>
    <xf numFmtId="0" fontId="4" fillId="0" borderId="2">
      <alignment horizontal="center" vertical="center" wrapText="1"/>
    </xf>
    <xf numFmtId="0" fontId="5" fillId="0" borderId="2">
      <alignment vertical="top" wrapText="1"/>
    </xf>
    <xf numFmtId="1" fontId="4" fillId="0" borderId="2">
      <alignment horizontal="center" vertical="top" shrinkToFit="1"/>
    </xf>
    <xf numFmtId="4" fontId="5" fillId="2" borderId="2">
      <alignment horizontal="right" vertical="top" shrinkToFit="1"/>
    </xf>
    <xf numFmtId="4" fontId="5" fillId="3" borderId="2">
      <alignment horizontal="right" vertical="top" shrinkToFit="1"/>
    </xf>
    <xf numFmtId="0" fontId="5" fillId="0" borderId="3">
      <alignment horizontal="right"/>
    </xf>
    <xf numFmtId="4" fontId="5" fillId="2" borderId="3">
      <alignment horizontal="right" vertical="top" shrinkToFit="1"/>
    </xf>
    <xf numFmtId="4" fontId="5" fillId="3" borderId="3">
      <alignment horizontal="right" vertical="top" shrinkToFit="1"/>
    </xf>
    <xf numFmtId="0" fontId="4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4" fillId="4" borderId="1"/>
    <xf numFmtId="0" fontId="4" fillId="4" borderId="1">
      <alignment shrinkToFit="1"/>
    </xf>
    <xf numFmtId="1" fontId="4" fillId="0" borderId="2">
      <alignment vertical="top" wrapText="1"/>
    </xf>
    <xf numFmtId="0" fontId="4" fillId="4" borderId="1">
      <alignment horizontal="center"/>
    </xf>
    <xf numFmtId="4" fontId="5" fillId="0" borderId="2">
      <alignment horizontal="right" vertical="top" shrinkToFit="1"/>
    </xf>
    <xf numFmtId="4" fontId="4" fillId="0" borderId="2">
      <alignment horizontal="right" vertical="top" shrinkToFit="1"/>
    </xf>
    <xf numFmtId="0" fontId="4" fillId="0" borderId="1">
      <alignment vertical="top"/>
    </xf>
    <xf numFmtId="0" fontId="5" fillId="0" borderId="2">
      <alignment vertical="top" wrapText="1"/>
    </xf>
    <xf numFmtId="0" fontId="7" fillId="0" borderId="1"/>
    <xf numFmtId="0" fontId="6" fillId="0" borderId="1"/>
    <xf numFmtId="0" fontId="9" fillId="0" borderId="1"/>
    <xf numFmtId="0" fontId="10" fillId="0" borderId="1"/>
    <xf numFmtId="4" fontId="5" fillId="3" borderId="2">
      <alignment horizontal="right" vertical="top" shrinkToFit="1"/>
    </xf>
    <xf numFmtId="0" fontId="5" fillId="0" borderId="2">
      <alignment vertical="top" wrapText="1"/>
    </xf>
    <xf numFmtId="0" fontId="7" fillId="0" borderId="1"/>
    <xf numFmtId="164" fontId="11" fillId="0" borderId="1" applyFont="0" applyFill="0" applyBorder="0" applyAlignment="0" applyProtection="0"/>
    <xf numFmtId="0" fontId="7" fillId="0" borderId="1"/>
    <xf numFmtId="164" fontId="11" fillId="0" borderId="1" applyFont="0" applyFill="0" applyBorder="0" applyAlignment="0" applyProtection="0"/>
    <xf numFmtId="0" fontId="22" fillId="0" borderId="1"/>
    <xf numFmtId="0" fontId="9" fillId="0" borderId="1"/>
    <xf numFmtId="0" fontId="25" fillId="0" borderId="1"/>
    <xf numFmtId="0" fontId="26" fillId="0" borderId="1" applyNumberFormat="0" applyFill="0" applyBorder="0" applyAlignment="0" applyProtection="0"/>
    <xf numFmtId="165" fontId="7" fillId="0" borderId="1" applyFont="0" applyFill="0" applyBorder="0" applyAlignment="0" applyProtection="0"/>
    <xf numFmtId="166" fontId="7" fillId="0" borderId="1" applyFont="0" applyFill="0" applyBorder="0" applyAlignment="0" applyProtection="0"/>
    <xf numFmtId="164" fontId="6" fillId="0" borderId="1" applyFont="0" applyFill="0" applyBorder="0" applyAlignment="0" applyProtection="0"/>
    <xf numFmtId="0" fontId="6" fillId="0" borderId="1"/>
    <xf numFmtId="0" fontId="6" fillId="0" borderId="1"/>
    <xf numFmtId="0" fontId="2" fillId="0" borderId="1"/>
    <xf numFmtId="0" fontId="6" fillId="0" borderId="1"/>
    <xf numFmtId="0" fontId="4" fillId="0" borderId="1">
      <alignment wrapText="1"/>
    </xf>
    <xf numFmtId="0" fontId="4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4" fillId="0" borderId="1">
      <alignment horizontal="right"/>
    </xf>
    <xf numFmtId="0" fontId="5" fillId="0" borderId="2">
      <alignment vertical="top" wrapText="1"/>
    </xf>
    <xf numFmtId="1" fontId="4" fillId="0" borderId="2">
      <alignment horizontal="center" vertical="top" shrinkToFit="1"/>
    </xf>
    <xf numFmtId="10" fontId="5" fillId="3" borderId="2">
      <alignment horizontal="right" vertical="top" shrinkToFit="1"/>
    </xf>
    <xf numFmtId="0" fontId="5" fillId="0" borderId="2">
      <alignment horizontal="left"/>
    </xf>
    <xf numFmtId="4" fontId="5" fillId="10" borderId="2">
      <alignment horizontal="right" vertical="top" shrinkToFit="1"/>
    </xf>
    <xf numFmtId="10" fontId="5" fillId="10" borderId="2">
      <alignment horizontal="right" vertical="top" shrinkToFit="1"/>
    </xf>
    <xf numFmtId="0" fontId="6" fillId="0" borderId="1"/>
    <xf numFmtId="0" fontId="6" fillId="0" borderId="1"/>
    <xf numFmtId="0" fontId="6" fillId="0" borderId="1"/>
    <xf numFmtId="0" fontId="31" fillId="0" borderId="1"/>
    <xf numFmtId="0" fontId="31" fillId="0" borderId="1"/>
    <xf numFmtId="0" fontId="32" fillId="4" borderId="1"/>
    <xf numFmtId="1" fontId="4" fillId="0" borderId="2">
      <alignment horizontal="left" vertical="top" wrapText="1" indent="2"/>
    </xf>
    <xf numFmtId="4" fontId="4" fillId="0" borderId="2">
      <alignment horizontal="right" vertical="top" shrinkToFit="1"/>
    </xf>
    <xf numFmtId="10" fontId="4" fillId="0" borderId="2">
      <alignment horizontal="right" vertical="top" shrinkToFit="1"/>
    </xf>
    <xf numFmtId="0" fontId="4" fillId="0" borderId="1">
      <alignment vertical="top"/>
    </xf>
    <xf numFmtId="0" fontId="6" fillId="0" borderId="1"/>
    <xf numFmtId="0" fontId="6" fillId="0" borderId="1"/>
    <xf numFmtId="164" fontId="6" fillId="0" borderId="1" applyFont="0" applyFill="0" applyBorder="0" applyAlignment="0" applyProtection="0"/>
    <xf numFmtId="0" fontId="6" fillId="0" borderId="1"/>
    <xf numFmtId="0" fontId="6" fillId="0" borderId="1"/>
    <xf numFmtId="164" fontId="6" fillId="0" borderId="1" applyFont="0" applyFill="0" applyBorder="0" applyAlignment="0" applyProtection="0"/>
    <xf numFmtId="0" fontId="6" fillId="0" borderId="1"/>
    <xf numFmtId="0" fontId="6" fillId="0" borderId="1"/>
    <xf numFmtId="0" fontId="1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30">
    <xf numFmtId="0" fontId="0" fillId="0" borderId="0" xfId="0"/>
    <xf numFmtId="3" fontId="12" fillId="0" borderId="4" xfId="4" applyNumberFormat="1" applyFont="1" applyBorder="1" applyAlignment="1" applyProtection="1">
      <alignment horizontal="center" vertical="center" wrapText="1"/>
    </xf>
    <xf numFmtId="0" fontId="12" fillId="0" borderId="4" xfId="4" applyNumberFormat="1" applyFont="1" applyBorder="1" applyProtection="1">
      <alignment horizontal="center" vertical="center" wrapText="1"/>
    </xf>
    <xf numFmtId="0" fontId="12" fillId="7" borderId="4" xfId="4" applyNumberFormat="1" applyFont="1" applyFill="1" applyBorder="1" applyAlignment="1" applyProtection="1">
      <alignment horizontal="center" vertical="center" wrapText="1"/>
    </xf>
    <xf numFmtId="4" fontId="12" fillId="7" borderId="4" xfId="4" applyNumberFormat="1" applyFont="1" applyFill="1" applyBorder="1" applyAlignment="1" applyProtection="1">
      <alignment horizontal="center" vertical="center" wrapText="1"/>
    </xf>
    <xf numFmtId="0" fontId="13" fillId="7" borderId="4" xfId="4" applyNumberFormat="1" applyFont="1" applyFill="1" applyBorder="1" applyAlignment="1" applyProtection="1">
      <alignment horizontal="center" vertical="center" wrapText="1"/>
    </xf>
    <xf numFmtId="1" fontId="13" fillId="7" borderId="4" xfId="9" applyNumberFormat="1" applyFont="1" applyFill="1" applyBorder="1" applyAlignment="1" applyProtection="1">
      <alignment horizontal="center" vertical="top" shrinkToFit="1"/>
    </xf>
    <xf numFmtId="4" fontId="17" fillId="7" borderId="4" xfId="4" applyNumberFormat="1" applyFont="1" applyFill="1" applyBorder="1" applyAlignment="1" applyProtection="1">
      <alignment horizontal="center" vertical="center" wrapText="1"/>
    </xf>
    <xf numFmtId="4" fontId="13" fillId="5" borderId="4" xfId="8" applyNumberFormat="1" applyFont="1" applyFill="1" applyBorder="1" applyProtection="1">
      <alignment horizontal="right" vertical="top" shrinkToFit="1"/>
    </xf>
    <xf numFmtId="0" fontId="13" fillId="7" borderId="4" xfId="2" applyNumberFormat="1" applyFont="1" applyFill="1" applyBorder="1" applyAlignment="1" applyProtection="1">
      <alignment horizontal="center" vertical="center"/>
    </xf>
    <xf numFmtId="0" fontId="12" fillId="5" borderId="4" xfId="5" applyNumberFormat="1" applyFont="1" applyFill="1" applyBorder="1" applyProtection="1">
      <alignment vertical="top" wrapText="1"/>
    </xf>
    <xf numFmtId="0" fontId="13" fillId="5" borderId="4" xfId="2" applyNumberFormat="1" applyFont="1" applyFill="1" applyBorder="1" applyAlignment="1" applyProtection="1">
      <alignment horizontal="center" vertical="center"/>
    </xf>
    <xf numFmtId="0" fontId="13" fillId="5" borderId="4" xfId="4" applyNumberFormat="1" applyFont="1" applyFill="1" applyBorder="1" applyAlignment="1" applyProtection="1">
      <alignment horizontal="center" vertical="center" wrapText="1"/>
    </xf>
    <xf numFmtId="168" fontId="23" fillId="5" borderId="4" xfId="32" applyNumberFormat="1" applyFont="1" applyFill="1" applyBorder="1" applyAlignment="1">
      <alignment horizontal="left" vertical="center" wrapText="1"/>
    </xf>
    <xf numFmtId="168" fontId="14" fillId="5" borderId="4" xfId="35" applyNumberFormat="1" applyFont="1" applyFill="1" applyBorder="1" applyAlignment="1">
      <alignment horizontal="left" vertical="center" wrapText="1"/>
    </xf>
    <xf numFmtId="3" fontId="12" fillId="5" borderId="4" xfId="2" applyNumberFormat="1" applyFont="1" applyFill="1" applyBorder="1" applyAlignment="1" applyProtection="1">
      <alignment horizontal="center" vertical="center"/>
    </xf>
    <xf numFmtId="0" fontId="12" fillId="5" borderId="4" xfId="2" applyNumberFormat="1" applyFont="1" applyFill="1" applyBorder="1" applyAlignment="1" applyProtection="1">
      <alignment horizontal="left" vertical="center"/>
    </xf>
    <xf numFmtId="168" fontId="19" fillId="7" borderId="4" xfId="32" applyNumberFormat="1" applyFont="1" applyFill="1" applyBorder="1" applyAlignment="1">
      <alignment horizontal="left" vertical="center"/>
    </xf>
    <xf numFmtId="168" fontId="14" fillId="7" borderId="4" xfId="35" applyNumberFormat="1" applyFont="1" applyFill="1" applyBorder="1" applyAlignment="1">
      <alignment horizontal="left" vertical="center" wrapText="1"/>
    </xf>
    <xf numFmtId="168" fontId="12" fillId="5" borderId="4" xfId="2" applyNumberFormat="1" applyFont="1" applyFill="1" applyBorder="1" applyAlignment="1" applyProtection="1">
      <alignment horizontal="center" vertical="center"/>
    </xf>
    <xf numFmtId="168" fontId="13" fillId="7" borderId="4" xfId="2" applyNumberFormat="1" applyFont="1" applyFill="1" applyBorder="1" applyAlignment="1" applyProtection="1">
      <alignment horizontal="center" vertical="center"/>
    </xf>
    <xf numFmtId="0" fontId="13" fillId="5" borderId="4" xfId="5" applyNumberFormat="1" applyFont="1" applyFill="1" applyBorder="1" applyAlignment="1" applyProtection="1">
      <alignment vertical="center" wrapText="1"/>
    </xf>
    <xf numFmtId="168" fontId="17" fillId="5" borderId="4" xfId="35" applyNumberFormat="1" applyFont="1" applyFill="1" applyBorder="1" applyAlignment="1">
      <alignment vertical="center" wrapText="1"/>
    </xf>
    <xf numFmtId="168" fontId="12" fillId="0" borderId="4" xfId="4" applyNumberFormat="1" applyFont="1" applyBorder="1" applyAlignment="1" applyProtection="1">
      <alignment horizontal="center" vertical="center" wrapText="1"/>
    </xf>
    <xf numFmtId="168" fontId="13" fillId="7" borderId="4" xfId="4" applyNumberFormat="1" applyFont="1" applyFill="1" applyBorder="1" applyAlignment="1" applyProtection="1">
      <alignment horizontal="center" vertical="center" wrapText="1"/>
    </xf>
    <xf numFmtId="168" fontId="12" fillId="5" borderId="4" xfId="4" applyNumberFormat="1" applyFont="1" applyFill="1" applyBorder="1" applyAlignment="1" applyProtection="1">
      <alignment horizontal="center" vertical="center" wrapText="1"/>
    </xf>
    <xf numFmtId="168" fontId="13" fillId="5" borderId="4" xfId="4" applyNumberFormat="1" applyFont="1" applyFill="1" applyBorder="1" applyAlignment="1" applyProtection="1">
      <alignment horizontal="center" vertical="center" wrapText="1"/>
    </xf>
    <xf numFmtId="4" fontId="14" fillId="5" borderId="4" xfId="7" applyNumberFormat="1" applyFont="1" applyFill="1" applyBorder="1" applyAlignment="1" applyProtection="1">
      <alignment horizontal="center" vertical="center" shrinkToFit="1"/>
    </xf>
    <xf numFmtId="4" fontId="14" fillId="5" borderId="4" xfId="8" applyNumberFormat="1" applyFont="1" applyFill="1" applyBorder="1" applyAlignment="1" applyProtection="1">
      <alignment horizontal="center" vertical="top" shrinkToFit="1"/>
    </xf>
    <xf numFmtId="4" fontId="17" fillId="7" borderId="4" xfId="7" applyNumberFormat="1" applyFont="1" applyFill="1" applyBorder="1" applyAlignment="1" applyProtection="1">
      <alignment horizontal="center" vertical="center" shrinkToFit="1"/>
    </xf>
    <xf numFmtId="4" fontId="14" fillId="5" borderId="4" xfId="2" applyNumberFormat="1" applyFont="1" applyFill="1" applyBorder="1" applyAlignment="1" applyProtection="1">
      <alignment horizontal="center" vertical="center"/>
    </xf>
    <xf numFmtId="4" fontId="17" fillId="5" borderId="4" xfId="2" applyNumberFormat="1" applyFont="1" applyFill="1" applyBorder="1" applyAlignment="1" applyProtection="1">
      <alignment horizontal="center" vertical="center"/>
    </xf>
    <xf numFmtId="168" fontId="17" fillId="7" borderId="4" xfId="35" applyNumberFormat="1" applyFont="1" applyFill="1" applyBorder="1" applyAlignment="1">
      <alignment horizontal="left" vertical="center" wrapText="1"/>
    </xf>
    <xf numFmtId="168" fontId="19" fillId="7" borderId="4" xfId="32" applyNumberFormat="1" applyFont="1" applyFill="1" applyBorder="1" applyAlignment="1">
      <alignment horizontal="left" vertical="center" wrapText="1"/>
    </xf>
    <xf numFmtId="0" fontId="12" fillId="5" borderId="4" xfId="2" applyNumberFormat="1" applyFont="1" applyFill="1" applyBorder="1" applyAlignment="1" applyProtection="1">
      <alignment horizontal="center" vertical="center" wrapText="1"/>
    </xf>
    <xf numFmtId="168" fontId="23" fillId="7" borderId="4" xfId="32" applyNumberFormat="1" applyFont="1" applyFill="1" applyBorder="1" applyAlignment="1">
      <alignment horizontal="center" vertical="center" wrapText="1"/>
    </xf>
    <xf numFmtId="4" fontId="17" fillId="7" borderId="4" xfId="30" applyNumberFormat="1" applyFont="1" applyFill="1" applyBorder="1" applyAlignment="1" applyProtection="1">
      <alignment horizontal="center" vertical="center" shrinkToFit="1"/>
    </xf>
    <xf numFmtId="0" fontId="19" fillId="5" borderId="4" xfId="26" applyNumberFormat="1" applyFont="1" applyFill="1" applyBorder="1" applyAlignment="1">
      <alignment horizontal="center" vertical="top" wrapText="1"/>
    </xf>
    <xf numFmtId="1" fontId="13" fillId="5" borderId="4" xfId="9" applyNumberFormat="1" applyFont="1" applyFill="1" applyBorder="1" applyAlignment="1" applyProtection="1">
      <alignment horizontal="center" vertical="top" shrinkToFit="1"/>
    </xf>
    <xf numFmtId="0" fontId="14" fillId="7" borderId="4" xfId="4" applyNumberFormat="1" applyFont="1" applyFill="1" applyBorder="1" applyAlignment="1" applyProtection="1">
      <alignment horizontal="center" vertical="center" wrapText="1"/>
    </xf>
    <xf numFmtId="4" fontId="14" fillId="5" borderId="4" xfId="8" applyNumberFormat="1" applyFont="1" applyFill="1" applyBorder="1" applyAlignment="1" applyProtection="1">
      <alignment horizontal="center" vertical="center" shrinkToFit="1"/>
    </xf>
    <xf numFmtId="4" fontId="17" fillId="7" borderId="4" xfId="8" applyNumberFormat="1" applyFont="1" applyFill="1" applyBorder="1" applyAlignment="1" applyProtection="1">
      <alignment horizontal="center" vertical="top" shrinkToFit="1"/>
    </xf>
    <xf numFmtId="4" fontId="17" fillId="7" borderId="4" xfId="8" applyNumberFormat="1" applyFont="1" applyFill="1" applyBorder="1" applyAlignment="1" applyProtection="1">
      <alignment horizontal="center" vertical="center" shrinkToFit="1"/>
    </xf>
    <xf numFmtId="168" fontId="27" fillId="5" borderId="4" xfId="2" applyNumberFormat="1" applyFont="1" applyFill="1" applyBorder="1" applyAlignment="1" applyProtection="1">
      <alignment horizontal="center" vertical="center"/>
    </xf>
    <xf numFmtId="4" fontId="18" fillId="5" borderId="4" xfId="2" applyNumberFormat="1" applyFont="1" applyFill="1" applyBorder="1" applyAlignment="1" applyProtection="1">
      <alignment horizontal="center" vertical="center"/>
    </xf>
    <xf numFmtId="168" fontId="12" fillId="0" borderId="4" xfId="4" applyNumberFormat="1" applyFont="1" applyFill="1" applyBorder="1" applyAlignment="1" applyProtection="1">
      <alignment horizontal="center" vertical="center" wrapText="1"/>
    </xf>
    <xf numFmtId="4" fontId="14" fillId="0" borderId="4" xfId="8" applyNumberFormat="1" applyFont="1" applyFill="1" applyBorder="1" applyAlignment="1" applyProtection="1">
      <alignment horizontal="center" vertical="top" shrinkToFit="1"/>
    </xf>
    <xf numFmtId="168" fontId="12" fillId="0" borderId="4" xfId="2" applyNumberFormat="1" applyFont="1" applyFill="1" applyBorder="1" applyAlignment="1" applyProtection="1">
      <alignment horizontal="center" vertical="center"/>
    </xf>
    <xf numFmtId="4" fontId="14" fillId="0" borderId="4" xfId="2" applyNumberFormat="1" applyFont="1" applyFill="1" applyBorder="1" applyAlignment="1" applyProtection="1">
      <alignment horizontal="center" vertical="center"/>
    </xf>
    <xf numFmtId="168" fontId="23" fillId="5" borderId="4" xfId="4" applyNumberFormat="1" applyFont="1" applyFill="1" applyBorder="1" applyAlignment="1" applyProtection="1">
      <alignment horizontal="center" vertical="center" wrapText="1"/>
    </xf>
    <xf numFmtId="4" fontId="12" fillId="5" borderId="4" xfId="2" applyNumberFormat="1" applyFont="1" applyFill="1" applyBorder="1" applyAlignment="1" applyProtection="1">
      <alignment horizontal="center"/>
    </xf>
    <xf numFmtId="168" fontId="13" fillId="7" borderId="4" xfId="2" applyNumberFormat="1" applyFont="1" applyFill="1" applyBorder="1" applyAlignment="1">
      <alignment horizontal="center" vertical="center"/>
    </xf>
    <xf numFmtId="168" fontId="12" fillId="5" borderId="4" xfId="2" applyNumberFormat="1" applyFont="1" applyFill="1" applyBorder="1" applyAlignment="1">
      <alignment horizontal="center" vertical="center"/>
    </xf>
    <xf numFmtId="168" fontId="16" fillId="5" borderId="4" xfId="2" applyNumberFormat="1" applyFont="1" applyFill="1" applyBorder="1" applyAlignment="1" applyProtection="1">
      <alignment horizontal="center" vertical="center"/>
    </xf>
    <xf numFmtId="4" fontId="13" fillId="7" borderId="4" xfId="2" applyNumberFormat="1" applyFont="1" applyFill="1" applyBorder="1" applyAlignment="1" applyProtection="1">
      <alignment horizontal="center" vertical="center"/>
    </xf>
    <xf numFmtId="4" fontId="14" fillId="0" borderId="4" xfId="7" applyNumberFormat="1" applyFont="1" applyFill="1" applyBorder="1" applyAlignment="1" applyProtection="1">
      <alignment horizontal="center" vertical="center" shrinkToFit="1"/>
    </xf>
    <xf numFmtId="4" fontId="17" fillId="7" borderId="4" xfId="7" applyNumberFormat="1" applyFont="1" applyFill="1" applyBorder="1" applyAlignment="1" applyProtection="1">
      <alignment horizontal="center" vertical="center" wrapText="1"/>
    </xf>
    <xf numFmtId="0" fontId="17" fillId="9" borderId="4" xfId="32" applyFont="1" applyFill="1" applyBorder="1" applyAlignment="1">
      <alignment horizontal="left" vertical="center" wrapText="1"/>
    </xf>
    <xf numFmtId="0" fontId="17" fillId="9" borderId="4" xfId="32" applyFont="1" applyFill="1" applyBorder="1" applyAlignment="1">
      <alignment horizontal="center" vertical="center" wrapText="1"/>
    </xf>
    <xf numFmtId="4" fontId="17" fillId="9" borderId="4" xfId="4" applyNumberFormat="1" applyFont="1" applyFill="1" applyBorder="1" applyAlignment="1" applyProtection="1">
      <alignment horizontal="center" vertical="center" wrapText="1"/>
    </xf>
    <xf numFmtId="4" fontId="27" fillId="5" borderId="4" xfId="4" applyNumberFormat="1" applyFont="1" applyFill="1" applyBorder="1" applyAlignment="1" applyProtection="1">
      <alignment horizontal="center" vertical="center" wrapText="1"/>
    </xf>
    <xf numFmtId="4" fontId="13" fillId="5" borderId="4" xfId="2" applyNumberFormat="1" applyFont="1" applyFill="1" applyBorder="1" applyAlignment="1" applyProtection="1">
      <alignment horizontal="center"/>
    </xf>
    <xf numFmtId="4" fontId="13" fillId="7" borderId="4" xfId="2" applyNumberFormat="1" applyFont="1" applyFill="1" applyBorder="1" applyAlignment="1">
      <alignment horizontal="center" vertical="center"/>
    </xf>
    <xf numFmtId="4" fontId="16" fillId="5" borderId="4" xfId="2" applyNumberFormat="1" applyFont="1" applyFill="1" applyBorder="1" applyAlignment="1" applyProtection="1">
      <alignment horizontal="center"/>
    </xf>
    <xf numFmtId="4" fontId="28" fillId="5" borderId="4" xfId="2" applyNumberFormat="1" applyFont="1" applyFill="1" applyBorder="1" applyAlignment="1" applyProtection="1">
      <alignment horizontal="center"/>
    </xf>
    <xf numFmtId="4" fontId="12" fillId="0" borderId="4" xfId="2" applyNumberFormat="1" applyFont="1" applyFill="1" applyBorder="1" applyAlignment="1" applyProtection="1">
      <alignment horizontal="center"/>
    </xf>
    <xf numFmtId="4" fontId="12" fillId="9" borderId="4" xfId="4" applyNumberFormat="1" applyFont="1" applyFill="1" applyBorder="1" applyAlignment="1" applyProtection="1">
      <alignment horizontal="center" vertical="center" wrapText="1"/>
    </xf>
    <xf numFmtId="4" fontId="12" fillId="5" borderId="4" xfId="2" applyNumberFormat="1" applyFont="1" applyFill="1" applyBorder="1" applyAlignment="1" applyProtection="1">
      <alignment horizontal="center" vertical="center"/>
    </xf>
    <xf numFmtId="4" fontId="16" fillId="7" borderId="4" xfId="4" applyNumberFormat="1" applyFont="1" applyFill="1" applyBorder="1" applyAlignment="1" applyProtection="1">
      <alignment horizontal="center" vertical="center" wrapText="1"/>
    </xf>
    <xf numFmtId="4" fontId="23" fillId="5" borderId="4" xfId="4" applyNumberFormat="1" applyFont="1" applyFill="1" applyBorder="1" applyAlignment="1" applyProtection="1">
      <alignment horizontal="center" vertical="center" wrapText="1"/>
    </xf>
    <xf numFmtId="4" fontId="12" fillId="5" borderId="4" xfId="2" applyNumberFormat="1" applyFont="1" applyFill="1" applyBorder="1" applyAlignment="1">
      <alignment horizontal="center" vertical="center"/>
    </xf>
    <xf numFmtId="4" fontId="12" fillId="7" borderId="4" xfId="2" applyNumberFormat="1" applyFont="1" applyFill="1" applyBorder="1" applyAlignment="1" applyProtection="1">
      <alignment horizontal="center" vertical="center"/>
    </xf>
    <xf numFmtId="1" fontId="13" fillId="5" borderId="4" xfId="9" applyNumberFormat="1" applyFont="1" applyFill="1" applyBorder="1" applyAlignment="1" applyProtection="1">
      <alignment horizontal="center" vertical="top" wrapText="1"/>
    </xf>
    <xf numFmtId="0" fontId="13" fillId="0" borderId="17" xfId="1" applyNumberFormat="1" applyFont="1" applyBorder="1" applyAlignment="1" applyProtection="1">
      <alignment horizontal="right"/>
    </xf>
    <xf numFmtId="0" fontId="13" fillId="0" borderId="17" xfId="1" applyFont="1" applyBorder="1" applyAlignment="1">
      <alignment horizontal="right"/>
    </xf>
    <xf numFmtId="4" fontId="12" fillId="5" borderId="4" xfId="8" applyNumberFormat="1" applyFont="1" applyFill="1" applyBorder="1" applyAlignment="1" applyProtection="1">
      <alignment horizontal="center" vertical="center" shrinkToFit="1"/>
    </xf>
    <xf numFmtId="3" fontId="12" fillId="0" borderId="4" xfId="6" applyNumberFormat="1" applyFont="1" applyBorder="1" applyAlignment="1" applyProtection="1">
      <alignment horizontal="center" vertical="center" shrinkToFit="1"/>
    </xf>
    <xf numFmtId="4" fontId="12" fillId="0" borderId="4" xfId="6" applyNumberFormat="1" applyFont="1" applyBorder="1" applyAlignment="1" applyProtection="1">
      <alignment horizontal="center" vertical="center" shrinkToFit="1"/>
    </xf>
    <xf numFmtId="0" fontId="29" fillId="0" borderId="4" xfId="4" applyNumberFormat="1" applyFont="1" applyBorder="1" applyAlignment="1" applyProtection="1">
      <alignment horizontal="center" vertical="center" wrapText="1"/>
    </xf>
    <xf numFmtId="4" fontId="29" fillId="0" borderId="4" xfId="4" applyNumberFormat="1" applyFont="1" applyBorder="1" applyAlignment="1" applyProtection="1">
      <alignment horizontal="center" vertical="center" wrapText="1"/>
    </xf>
    <xf numFmtId="168" fontId="14" fillId="7" borderId="4" xfId="35" applyNumberFormat="1" applyFont="1" applyFill="1" applyBorder="1" applyAlignment="1">
      <alignment horizontal="center" vertical="center" wrapText="1"/>
    </xf>
    <xf numFmtId="4" fontId="14" fillId="5" borderId="4" xfId="7" applyNumberFormat="1" applyFont="1" applyFill="1" applyBorder="1" applyAlignment="1" applyProtection="1">
      <alignment horizontal="center" vertical="top" shrinkToFit="1"/>
    </xf>
    <xf numFmtId="4" fontId="12" fillId="0" borderId="4" xfId="6" applyNumberFormat="1" applyFont="1" applyBorder="1" applyAlignment="1" applyProtection="1">
      <alignment horizontal="center" vertical="top" shrinkToFit="1"/>
    </xf>
    <xf numFmtId="4" fontId="24" fillId="7" borderId="4" xfId="7" applyNumberFormat="1" applyFont="1" applyFill="1" applyBorder="1" applyAlignment="1" applyProtection="1">
      <alignment horizontal="center" vertical="center" shrinkToFit="1"/>
    </xf>
    <xf numFmtId="4" fontId="14" fillId="5" borderId="4" xfId="7" applyNumberFormat="1" applyFont="1" applyFill="1" applyBorder="1" applyAlignment="1">
      <alignment horizontal="center" vertical="center" shrinkToFit="1"/>
    </xf>
    <xf numFmtId="0" fontId="12" fillId="7" borderId="4" xfId="2" applyNumberFormat="1" applyFont="1" applyFill="1" applyBorder="1" applyAlignment="1" applyProtection="1">
      <alignment horizontal="center" vertical="top" wrapText="1"/>
    </xf>
    <xf numFmtId="4" fontId="17" fillId="7" borderId="4" xfId="2" applyNumberFormat="1" applyFont="1" applyFill="1" applyBorder="1" applyAlignment="1" applyProtection="1">
      <alignment horizontal="center" vertical="center"/>
    </xf>
    <xf numFmtId="3" fontId="12" fillId="0" borderId="6" xfId="4" applyNumberFormat="1" applyFont="1" applyBorder="1" applyAlignment="1" applyProtection="1">
      <alignment horizontal="center" vertical="center" wrapText="1"/>
    </xf>
    <xf numFmtId="0" fontId="12" fillId="11" borderId="4" xfId="4" applyNumberFormat="1" applyFont="1" applyFill="1" applyBorder="1" applyAlignment="1" applyProtection="1">
      <alignment horizontal="center" vertical="center" wrapText="1"/>
    </xf>
    <xf numFmtId="168" fontId="12" fillId="11" borderId="4" xfId="4" applyNumberFormat="1" applyFont="1" applyFill="1" applyBorder="1" applyAlignment="1" applyProtection="1">
      <alignment horizontal="center" vertical="center" wrapText="1"/>
    </xf>
    <xf numFmtId="2" fontId="12" fillId="5" borderId="4" xfId="2" applyNumberFormat="1" applyFont="1" applyFill="1" applyBorder="1" applyAlignment="1" applyProtection="1">
      <alignment horizontal="center" vertical="center" wrapText="1"/>
    </xf>
    <xf numFmtId="3" fontId="14" fillId="0" borderId="4" xfId="7" applyNumberFormat="1" applyFont="1" applyFill="1" applyBorder="1" applyAlignment="1" applyProtection="1">
      <alignment horizontal="center" vertical="center" shrinkToFit="1"/>
    </xf>
    <xf numFmtId="4" fontId="12" fillId="0" borderId="4" xfId="4" applyNumberFormat="1" applyFont="1" applyFill="1" applyBorder="1" applyAlignment="1" applyProtection="1">
      <alignment horizontal="center" vertical="center" wrapText="1"/>
    </xf>
    <xf numFmtId="0" fontId="27" fillId="0" borderId="4" xfId="4" applyNumberFormat="1" applyFont="1" applyBorder="1" applyAlignment="1" applyProtection="1">
      <alignment horizontal="center" vertical="center" wrapText="1"/>
    </xf>
    <xf numFmtId="168" fontId="23" fillId="0" borderId="4" xfId="4" applyNumberFormat="1" applyFont="1" applyBorder="1" applyAlignment="1" applyProtection="1">
      <alignment horizontal="center" vertical="center" wrapText="1"/>
    </xf>
    <xf numFmtId="3" fontId="23" fillId="0" borderId="4" xfId="4" applyNumberFormat="1" applyFont="1" applyBorder="1" applyAlignment="1" applyProtection="1">
      <alignment horizontal="center" vertical="center" wrapText="1"/>
    </xf>
    <xf numFmtId="2" fontId="27" fillId="0" borderId="4" xfId="4" applyNumberFormat="1" applyFont="1" applyBorder="1" applyAlignment="1" applyProtection="1">
      <alignment horizontal="center" vertical="center" wrapText="1"/>
    </xf>
    <xf numFmtId="2" fontId="12" fillId="0" borderId="2" xfId="4" applyNumberFormat="1" applyFont="1" applyAlignment="1">
      <alignment horizontal="center" vertical="center" wrapText="1"/>
    </xf>
    <xf numFmtId="4" fontId="14" fillId="0" borderId="4" xfId="8" applyNumberFormat="1" applyFont="1" applyFill="1" applyBorder="1" applyAlignment="1" applyProtection="1">
      <alignment horizontal="center" vertical="center" shrinkToFit="1"/>
    </xf>
    <xf numFmtId="2" fontId="12" fillId="5" borderId="4" xfId="4" applyNumberFormat="1" applyFont="1" applyFill="1" applyBorder="1" applyAlignment="1" applyProtection="1">
      <alignment horizontal="center" vertical="center" wrapText="1"/>
    </xf>
    <xf numFmtId="2" fontId="12" fillId="0" borderId="4" xfId="4" applyNumberFormat="1" applyFont="1" applyBorder="1" applyAlignment="1" applyProtection="1">
      <alignment horizontal="center" vertical="center" wrapText="1"/>
    </xf>
    <xf numFmtId="2" fontId="12" fillId="0" borderId="4" xfId="6" applyNumberFormat="1" applyFont="1" applyBorder="1" applyAlignment="1" applyProtection="1">
      <alignment horizontal="center" vertical="top" shrinkToFit="1"/>
    </xf>
    <xf numFmtId="2" fontId="12" fillId="5" borderId="4" xfId="2" applyNumberFormat="1" applyFont="1" applyFill="1" applyBorder="1" applyAlignment="1" applyProtection="1">
      <alignment horizontal="center" vertical="center"/>
    </xf>
    <xf numFmtId="4" fontId="12" fillId="0" borderId="4" xfId="4" applyNumberFormat="1" applyFont="1" applyBorder="1" applyAlignment="1" applyProtection="1">
      <alignment horizontal="center" vertical="center" wrapText="1"/>
    </xf>
    <xf numFmtId="4" fontId="34" fillId="5" borderId="4" xfId="4" applyNumberFormat="1" applyFont="1" applyFill="1" applyBorder="1" applyAlignment="1" applyProtection="1">
      <alignment horizontal="center" vertical="center" wrapText="1"/>
    </xf>
    <xf numFmtId="4" fontId="34" fillId="5" borderId="4" xfId="7" applyNumberFormat="1" applyFont="1" applyFill="1" applyBorder="1" applyAlignment="1" applyProtection="1">
      <alignment horizontal="center" vertical="center" shrinkToFit="1"/>
    </xf>
    <xf numFmtId="0" fontId="34" fillId="5" borderId="4" xfId="4" applyNumberFormat="1" applyFont="1" applyFill="1" applyBorder="1" applyAlignment="1" applyProtection="1">
      <alignment horizontal="center" vertical="center" wrapText="1"/>
    </xf>
    <xf numFmtId="168" fontId="34" fillId="5" borderId="4" xfId="4" applyNumberFormat="1" applyFont="1" applyFill="1" applyBorder="1" applyAlignment="1" applyProtection="1">
      <alignment horizontal="center" vertical="center" wrapText="1"/>
    </xf>
    <xf numFmtId="0" fontId="23" fillId="5" borderId="6" xfId="26" applyFont="1" applyFill="1" applyBorder="1" applyAlignment="1">
      <alignment vertical="center" wrapText="1"/>
    </xf>
    <xf numFmtId="0" fontId="17" fillId="7" borderId="4" xfId="2" applyNumberFormat="1" applyFont="1" applyFill="1" applyBorder="1" applyAlignment="1" applyProtection="1">
      <alignment horizontal="center" vertical="center"/>
    </xf>
    <xf numFmtId="168" fontId="17" fillId="7" borderId="4" xfId="2" applyNumberFormat="1" applyFont="1" applyFill="1" applyBorder="1" applyAlignment="1" applyProtection="1">
      <alignment horizontal="center" vertical="center"/>
    </xf>
    <xf numFmtId="168" fontId="14" fillId="5" borderId="4" xfId="2" applyNumberFormat="1" applyFont="1" applyFill="1" applyBorder="1" applyAlignment="1" applyProtection="1">
      <alignment horizontal="center" vertical="center"/>
    </xf>
    <xf numFmtId="4" fontId="17" fillId="5" borderId="4" xfId="2" applyNumberFormat="1" applyFont="1" applyFill="1" applyBorder="1" applyAlignment="1" applyProtection="1">
      <alignment horizontal="center"/>
    </xf>
    <xf numFmtId="0" fontId="14" fillId="5" borderId="4" xfId="2" applyNumberFormat="1" applyFont="1" applyFill="1" applyBorder="1" applyAlignment="1" applyProtection="1">
      <alignment horizontal="left" vertical="center" wrapText="1"/>
    </xf>
    <xf numFmtId="0" fontId="14" fillId="5" borderId="4" xfId="2" applyNumberFormat="1" applyFont="1" applyFill="1" applyBorder="1" applyAlignment="1" applyProtection="1">
      <alignment horizontal="left" vertical="center"/>
    </xf>
    <xf numFmtId="4" fontId="14" fillId="7" borderId="4" xfId="2" applyNumberFormat="1" applyFont="1" applyFill="1" applyBorder="1" applyAlignment="1" applyProtection="1">
      <alignment horizontal="center" vertical="center"/>
    </xf>
    <xf numFmtId="168" fontId="17" fillId="5" borderId="4" xfId="4" applyNumberFormat="1" applyFont="1" applyFill="1" applyBorder="1" applyAlignment="1" applyProtection="1">
      <alignment horizontal="center" vertical="center" wrapText="1"/>
    </xf>
    <xf numFmtId="168" fontId="14" fillId="5" borderId="4" xfId="4" applyNumberFormat="1" applyFont="1" applyFill="1" applyBorder="1" applyAlignment="1" applyProtection="1">
      <alignment horizontal="center" vertical="center" wrapText="1"/>
    </xf>
    <xf numFmtId="0" fontId="14" fillId="0" borderId="1" xfId="68" applyFont="1" applyProtection="1">
      <protection locked="0"/>
    </xf>
    <xf numFmtId="0" fontId="17" fillId="7" borderId="4" xfId="68" applyFont="1" applyFill="1" applyBorder="1" applyAlignment="1" applyProtection="1">
      <alignment vertical="top"/>
      <protection locked="0"/>
    </xf>
    <xf numFmtId="0" fontId="14" fillId="5" borderId="1" xfId="68" applyFont="1" applyFill="1" applyProtection="1">
      <protection locked="0"/>
    </xf>
    <xf numFmtId="4" fontId="14" fillId="5" borderId="1" xfId="68" applyNumberFormat="1" applyFont="1" applyFill="1" applyProtection="1">
      <protection locked="0"/>
    </xf>
    <xf numFmtId="4" fontId="14" fillId="0" borderId="4" xfId="68" applyNumberFormat="1" applyFont="1" applyBorder="1" applyAlignment="1" applyProtection="1">
      <alignment horizontal="center" vertical="center"/>
      <protection locked="0"/>
    </xf>
    <xf numFmtId="4" fontId="14" fillId="5" borderId="4" xfId="68" applyNumberFormat="1" applyFont="1" applyFill="1" applyBorder="1" applyAlignment="1" applyProtection="1">
      <alignment horizontal="center" vertical="center"/>
      <protection locked="0"/>
    </xf>
    <xf numFmtId="2" fontId="14" fillId="0" borderId="4" xfId="68" applyNumberFormat="1" applyFont="1" applyBorder="1" applyAlignment="1" applyProtection="1">
      <alignment horizontal="center" vertical="center"/>
      <protection locked="0"/>
    </xf>
    <xf numFmtId="2" fontId="14" fillId="5" borderId="4" xfId="68" applyNumberFormat="1" applyFont="1" applyFill="1" applyBorder="1" applyAlignment="1" applyProtection="1">
      <alignment horizontal="center" vertical="center"/>
      <protection locked="0"/>
    </xf>
    <xf numFmtId="0" fontId="14" fillId="5" borderId="4" xfId="68" applyFont="1" applyFill="1" applyBorder="1" applyAlignment="1" applyProtection="1">
      <alignment horizontal="center" vertical="center"/>
      <protection locked="0"/>
    </xf>
    <xf numFmtId="4" fontId="14" fillId="0" borderId="1" xfId="68" applyNumberFormat="1" applyFont="1" applyProtection="1">
      <protection locked="0"/>
    </xf>
    <xf numFmtId="0" fontId="14" fillId="5" borderId="1" xfId="68" applyFont="1" applyFill="1" applyBorder="1" applyProtection="1">
      <protection locked="0"/>
    </xf>
    <xf numFmtId="4" fontId="14" fillId="5" borderId="1" xfId="68" applyNumberFormat="1" applyFont="1" applyFill="1" applyBorder="1" applyProtection="1">
      <protection locked="0"/>
    </xf>
    <xf numFmtId="4" fontId="0" fillId="5" borderId="4" xfId="68" applyNumberFormat="1" applyFont="1" applyFill="1" applyBorder="1" applyAlignment="1">
      <alignment horizontal="center" vertical="center" wrapText="1" shrinkToFit="1"/>
    </xf>
    <xf numFmtId="4" fontId="14" fillId="0" borderId="1" xfId="68" applyNumberFormat="1" applyFont="1" applyBorder="1" applyProtection="1">
      <protection locked="0"/>
    </xf>
    <xf numFmtId="0" fontId="14" fillId="0" borderId="1" xfId="68" applyFont="1" applyBorder="1" applyProtection="1">
      <protection locked="0"/>
    </xf>
    <xf numFmtId="0" fontId="14" fillId="0" borderId="4" xfId="68" applyFont="1" applyBorder="1" applyAlignment="1" applyProtection="1">
      <alignment horizontal="center" vertical="center"/>
      <protection locked="0"/>
    </xf>
    <xf numFmtId="0" fontId="17" fillId="7" borderId="4" xfId="68" applyFont="1" applyFill="1" applyBorder="1" applyAlignment="1">
      <alignment horizontal="center" vertical="top" wrapText="1"/>
    </xf>
    <xf numFmtId="0" fontId="17" fillId="0" borderId="1" xfId="68" applyFont="1" applyAlignment="1" applyProtection="1">
      <alignment vertical="center"/>
      <protection locked="0"/>
    </xf>
    <xf numFmtId="4" fontId="17" fillId="0" borderId="1" xfId="68" applyNumberFormat="1" applyFont="1" applyAlignment="1" applyProtection="1">
      <alignment vertical="center"/>
      <protection locked="0"/>
    </xf>
    <xf numFmtId="0" fontId="17" fillId="0" borderId="4" xfId="68" applyFont="1" applyBorder="1" applyAlignment="1" applyProtection="1">
      <alignment horizontal="center" vertical="center"/>
      <protection locked="0"/>
    </xf>
    <xf numFmtId="0" fontId="14" fillId="0" borderId="4" xfId="68" applyFont="1" applyFill="1" applyBorder="1" applyAlignment="1" applyProtection="1">
      <alignment horizontal="center" vertical="center"/>
      <protection locked="0"/>
    </xf>
    <xf numFmtId="2" fontId="14" fillId="0" borderId="4" xfId="68" applyNumberFormat="1" applyFont="1" applyFill="1" applyBorder="1" applyAlignment="1" applyProtection="1">
      <alignment horizontal="center" vertical="center"/>
      <protection locked="0"/>
    </xf>
    <xf numFmtId="167" fontId="14" fillId="0" borderId="4" xfId="68" applyNumberFormat="1" applyFont="1" applyBorder="1" applyAlignment="1" applyProtection="1">
      <alignment horizontal="center" vertical="center"/>
      <protection locked="0"/>
    </xf>
    <xf numFmtId="4" fontId="23" fillId="0" borderId="4" xfId="4" applyNumberFormat="1" applyFont="1" applyBorder="1" applyAlignment="1" applyProtection="1">
      <alignment horizontal="center" vertical="center" wrapText="1"/>
    </xf>
    <xf numFmtId="4" fontId="12" fillId="0" borderId="2" xfId="4" applyNumberFormat="1" applyFont="1" applyAlignment="1">
      <alignment horizontal="center" vertical="center" wrapText="1"/>
    </xf>
    <xf numFmtId="0" fontId="17" fillId="0" borderId="1" xfId="68" applyFont="1" applyProtection="1">
      <protection locked="0"/>
    </xf>
    <xf numFmtId="4" fontId="17" fillId="0" borderId="1" xfId="68" applyNumberFormat="1" applyFont="1" applyProtection="1">
      <protection locked="0"/>
    </xf>
    <xf numFmtId="0" fontId="17" fillId="5" borderId="1" xfId="68" applyFont="1" applyFill="1" applyProtection="1">
      <protection locked="0"/>
    </xf>
    <xf numFmtId="4" fontId="17" fillId="5" borderId="1" xfId="68" applyNumberFormat="1" applyFont="1" applyFill="1" applyProtection="1">
      <protection locked="0"/>
    </xf>
    <xf numFmtId="4" fontId="14" fillId="5" borderId="4" xfId="68" applyNumberFormat="1" applyFont="1" applyFill="1" applyBorder="1" applyAlignment="1" applyProtection="1">
      <alignment horizontal="center" vertical="center" wrapText="1"/>
      <protection locked="0"/>
    </xf>
    <xf numFmtId="0" fontId="17" fillId="5" borderId="4" xfId="68" applyFont="1" applyFill="1" applyBorder="1" applyAlignment="1" applyProtection="1">
      <alignment horizontal="center" vertical="center"/>
      <protection locked="0"/>
    </xf>
    <xf numFmtId="0" fontId="14" fillId="5" borderId="4" xfId="68" applyFont="1" applyFill="1" applyBorder="1" applyAlignment="1" applyProtection="1">
      <alignment vertical="center"/>
      <protection locked="0"/>
    </xf>
    <xf numFmtId="0" fontId="14" fillId="7" borderId="4" xfId="68" applyFont="1" applyFill="1" applyBorder="1" applyAlignment="1">
      <alignment vertical="top" wrapText="1"/>
    </xf>
    <xf numFmtId="0" fontId="33" fillId="5" borderId="4" xfId="68" applyFont="1" applyFill="1" applyBorder="1" applyAlignment="1" applyProtection="1">
      <alignment horizontal="center" vertical="center"/>
      <protection locked="0"/>
    </xf>
    <xf numFmtId="0" fontId="33" fillId="5" borderId="1" xfId="68" applyFont="1" applyFill="1" applyBorder="1" applyProtection="1">
      <protection locked="0"/>
    </xf>
    <xf numFmtId="4" fontId="17" fillId="5" borderId="1" xfId="68" applyNumberFormat="1" applyFont="1" applyFill="1" applyBorder="1" applyProtection="1">
      <protection locked="0"/>
    </xf>
    <xf numFmtId="0" fontId="17" fillId="5" borderId="1" xfId="68" applyFont="1" applyFill="1" applyBorder="1" applyProtection="1">
      <protection locked="0"/>
    </xf>
    <xf numFmtId="0" fontId="17" fillId="5" borderId="4" xfId="68" applyFont="1" applyFill="1" applyBorder="1" applyAlignment="1" applyProtection="1">
      <alignment vertical="top"/>
      <protection locked="0"/>
    </xf>
    <xf numFmtId="0" fontId="17" fillId="5" borderId="4" xfId="68" applyFont="1" applyFill="1" applyBorder="1" applyAlignment="1">
      <alignment horizontal="center" vertical="top" wrapText="1"/>
    </xf>
    <xf numFmtId="2" fontId="17" fillId="5" borderId="4" xfId="68" applyNumberFormat="1" applyFont="1" applyFill="1" applyBorder="1" applyAlignment="1" applyProtection="1">
      <alignment horizontal="center" vertical="center"/>
      <protection locked="0"/>
    </xf>
    <xf numFmtId="2" fontId="17" fillId="5" borderId="1" xfId="68" applyNumberFormat="1" applyFont="1" applyFill="1" applyProtection="1">
      <protection locked="0"/>
    </xf>
    <xf numFmtId="2" fontId="17" fillId="0" borderId="4" xfId="68" applyNumberFormat="1" applyFont="1" applyBorder="1" applyAlignment="1" applyProtection="1">
      <alignment horizontal="center" vertical="center"/>
      <protection locked="0"/>
    </xf>
    <xf numFmtId="2" fontId="8" fillId="5" borderId="4" xfId="68" applyNumberFormat="1" applyFont="1" applyFill="1" applyBorder="1" applyAlignment="1" applyProtection="1">
      <alignment horizontal="center" vertical="center"/>
      <protection locked="0"/>
    </xf>
    <xf numFmtId="4" fontId="17" fillId="0" borderId="4" xfId="68" applyNumberFormat="1" applyFont="1" applyBorder="1" applyAlignment="1" applyProtection="1">
      <alignment horizontal="center" vertical="center"/>
      <protection locked="0"/>
    </xf>
    <xf numFmtId="0" fontId="14" fillId="0" borderId="15" xfId="68" applyFont="1" applyBorder="1" applyAlignment="1" applyProtection="1">
      <alignment wrapText="1"/>
      <protection locked="0"/>
    </xf>
    <xf numFmtId="0" fontId="14" fillId="0" borderId="7" xfId="68" applyFont="1" applyBorder="1" applyAlignment="1" applyProtection="1">
      <alignment wrapText="1"/>
      <protection locked="0"/>
    </xf>
    <xf numFmtId="0" fontId="14" fillId="0" borderId="9" xfId="68" applyFont="1" applyBorder="1" applyAlignment="1" applyProtection="1">
      <alignment wrapText="1"/>
      <protection locked="0"/>
    </xf>
    <xf numFmtId="0" fontId="14" fillId="5" borderId="8" xfId="68" applyFont="1" applyFill="1" applyBorder="1" applyAlignment="1">
      <alignment vertical="center" wrapText="1"/>
    </xf>
    <xf numFmtId="0" fontId="14" fillId="0" borderId="18" xfId="68" applyFont="1" applyBorder="1" applyAlignment="1">
      <alignment wrapText="1"/>
    </xf>
    <xf numFmtId="0" fontId="14" fillId="0" borderId="1" xfId="68" applyFont="1" applyBorder="1" applyAlignment="1">
      <alignment wrapText="1"/>
    </xf>
    <xf numFmtId="0" fontId="14" fillId="0" borderId="10" xfId="68" applyFont="1" applyBorder="1" applyAlignment="1">
      <alignment wrapText="1"/>
    </xf>
    <xf numFmtId="0" fontId="14" fillId="0" borderId="4" xfId="68" applyFont="1" applyBorder="1" applyAlignment="1">
      <alignment vertical="top" wrapText="1"/>
    </xf>
    <xf numFmtId="0" fontId="14" fillId="5" borderId="4" xfId="68" applyNumberFormat="1" applyFont="1" applyFill="1" applyBorder="1" applyAlignment="1" applyProtection="1">
      <alignment horizontal="left" vertical="center" wrapText="1"/>
      <protection locked="0"/>
    </xf>
    <xf numFmtId="168" fontId="14" fillId="5" borderId="4" xfId="68" applyNumberFormat="1" applyFont="1" applyFill="1" applyBorder="1" applyAlignment="1" applyProtection="1">
      <alignment horizontal="center" vertical="center"/>
      <protection locked="0"/>
    </xf>
    <xf numFmtId="4" fontId="14" fillId="5" borderId="4" xfId="68" applyNumberFormat="1" applyFont="1" applyFill="1" applyBorder="1" applyAlignment="1" applyProtection="1">
      <alignment horizontal="center" vertical="top"/>
      <protection locked="0"/>
    </xf>
    <xf numFmtId="0" fontId="14" fillId="5" borderId="4" xfId="68" applyFont="1" applyFill="1" applyBorder="1" applyAlignment="1">
      <alignment horizontal="left" vertical="center" wrapText="1"/>
    </xf>
    <xf numFmtId="0" fontId="14" fillId="5" borderId="4" xfId="68" applyNumberFormat="1" applyFont="1" applyFill="1" applyBorder="1" applyAlignment="1" applyProtection="1">
      <alignment vertical="center" wrapText="1"/>
      <protection locked="0"/>
    </xf>
    <xf numFmtId="0" fontId="14" fillId="8" borderId="4" xfId="68" applyFont="1" applyFill="1" applyBorder="1" applyAlignment="1" applyProtection="1">
      <alignment horizontal="center" vertical="center"/>
      <protection locked="0"/>
    </xf>
    <xf numFmtId="0" fontId="17" fillId="7" borderId="4" xfId="68" applyFont="1" applyFill="1" applyBorder="1" applyAlignment="1" applyProtection="1">
      <alignment vertical="center"/>
      <protection locked="0"/>
    </xf>
    <xf numFmtId="4" fontId="17" fillId="7" borderId="4" xfId="68" applyNumberFormat="1" applyFont="1" applyFill="1" applyBorder="1" applyAlignment="1" applyProtection="1">
      <alignment horizontal="center" vertical="center"/>
      <protection locked="0"/>
    </xf>
    <xf numFmtId="0" fontId="20" fillId="0" borderId="4" xfId="68" applyFont="1" applyBorder="1" applyAlignment="1">
      <alignment horizontal="center" vertical="center"/>
    </xf>
    <xf numFmtId="0" fontId="14" fillId="5" borderId="4" xfId="68" applyNumberFormat="1" applyFont="1" applyFill="1" applyBorder="1" applyAlignment="1">
      <alignment horizontal="center" vertical="center"/>
    </xf>
    <xf numFmtId="4" fontId="14" fillId="5" borderId="4" xfId="68" applyNumberFormat="1" applyFont="1" applyFill="1" applyBorder="1" applyAlignment="1">
      <alignment horizontal="center" vertical="center"/>
    </xf>
    <xf numFmtId="4" fontId="14" fillId="0" borderId="4" xfId="68" applyNumberFormat="1" applyFont="1" applyBorder="1" applyAlignment="1" applyProtection="1">
      <alignment horizontal="center" vertical="top"/>
      <protection locked="0"/>
    </xf>
    <xf numFmtId="0" fontId="20" fillId="5" borderId="4" xfId="68" applyFont="1" applyFill="1" applyBorder="1" applyAlignment="1">
      <alignment horizontal="center" vertical="center"/>
    </xf>
    <xf numFmtId="4" fontId="21" fillId="7" borderId="4" xfId="68" applyNumberFormat="1" applyFont="1" applyFill="1" applyBorder="1" applyAlignment="1">
      <alignment horizontal="center" vertical="center"/>
    </xf>
    <xf numFmtId="2" fontId="14" fillId="0" borderId="1" xfId="68" applyNumberFormat="1" applyFont="1" applyAlignment="1" applyProtection="1">
      <alignment horizontal="center" vertical="center"/>
      <protection locked="0"/>
    </xf>
    <xf numFmtId="4" fontId="14" fillId="0" borderId="1" xfId="68" applyNumberFormat="1" applyFont="1" applyAlignment="1" applyProtection="1">
      <alignment horizontal="center"/>
      <protection locked="0"/>
    </xf>
    <xf numFmtId="4" fontId="14" fillId="0" borderId="1" xfId="68" applyNumberFormat="1" applyFont="1" applyAlignment="1" applyProtection="1">
      <alignment horizontal="center" vertical="center"/>
      <protection locked="0"/>
    </xf>
    <xf numFmtId="0" fontId="14" fillId="0" borderId="1" xfId="68" applyFont="1" applyAlignment="1" applyProtection="1">
      <alignment horizontal="center"/>
      <protection locked="0"/>
    </xf>
    <xf numFmtId="0" fontId="14" fillId="0" borderId="1" xfId="68" applyFont="1" applyAlignment="1" applyProtection="1">
      <alignment horizontal="left"/>
      <protection locked="0"/>
    </xf>
    <xf numFmtId="168" fontId="14" fillId="0" borderId="1" xfId="68" applyNumberFormat="1" applyFont="1" applyAlignment="1" applyProtection="1">
      <alignment horizontal="center"/>
      <protection locked="0"/>
    </xf>
    <xf numFmtId="4" fontId="14" fillId="5" borderId="4" xfId="68" applyNumberFormat="1" applyFont="1" applyFill="1" applyBorder="1" applyAlignment="1">
      <alignment horizontal="center" vertical="center" wrapText="1"/>
    </xf>
    <xf numFmtId="168" fontId="14" fillId="5" borderId="4" xfId="32" applyNumberFormat="1" applyFont="1" applyFill="1" applyBorder="1" applyAlignment="1">
      <alignment horizontal="left" vertical="center" wrapText="1"/>
    </xf>
    <xf numFmtId="2" fontId="14" fillId="5" borderId="4" xfId="4" applyNumberFormat="1" applyFont="1" applyFill="1" applyBorder="1" applyAlignment="1">
      <alignment horizontal="center" vertical="center" wrapText="1"/>
    </xf>
    <xf numFmtId="168" fontId="17" fillId="7" borderId="4" xfId="32" applyNumberFormat="1" applyFont="1" applyFill="1" applyBorder="1" applyAlignment="1">
      <alignment horizontal="left" vertical="center"/>
    </xf>
    <xf numFmtId="168" fontId="17" fillId="7" borderId="4" xfId="4" applyNumberFormat="1" applyFont="1" applyFill="1" applyBorder="1" applyAlignment="1" applyProtection="1">
      <alignment horizontal="center" vertical="center" wrapText="1"/>
    </xf>
    <xf numFmtId="0" fontId="14" fillId="5" borderId="4" xfId="5" applyNumberFormat="1" applyFont="1" applyFill="1" applyBorder="1" applyAlignment="1" applyProtection="1">
      <alignment vertical="center" wrapText="1"/>
    </xf>
    <xf numFmtId="0" fontId="14" fillId="0" borderId="4" xfId="68" applyFont="1" applyBorder="1" applyAlignment="1">
      <alignment horizontal="center" vertical="center"/>
    </xf>
    <xf numFmtId="0" fontId="14" fillId="5" borderId="4" xfId="68" applyFont="1" applyFill="1" applyBorder="1" applyAlignment="1">
      <alignment horizontal="center" vertical="center"/>
    </xf>
    <xf numFmtId="0" fontId="17" fillId="7" borderId="4" xfId="68" applyNumberFormat="1" applyFont="1" applyFill="1" applyBorder="1" applyAlignment="1">
      <alignment vertical="center" wrapText="1"/>
    </xf>
    <xf numFmtId="1" fontId="17" fillId="7" borderId="4" xfId="9" applyNumberFormat="1" applyFont="1" applyFill="1" applyBorder="1" applyAlignment="1" applyProtection="1">
      <alignment horizontal="center" vertical="center" shrinkToFit="1"/>
    </xf>
    <xf numFmtId="1" fontId="17" fillId="7" borderId="4" xfId="9" applyNumberFormat="1" applyFont="1" applyFill="1" applyBorder="1" applyAlignment="1" applyProtection="1">
      <alignment horizontal="center" vertical="center" wrapText="1"/>
    </xf>
    <xf numFmtId="0" fontId="17" fillId="7" borderId="4" xfId="68" applyFont="1" applyFill="1" applyBorder="1" applyAlignment="1">
      <alignment vertical="center" wrapText="1"/>
    </xf>
    <xf numFmtId="0" fontId="17" fillId="7" borderId="4" xfId="68" applyFont="1" applyFill="1" applyBorder="1" applyAlignment="1">
      <alignment horizontal="center" vertical="center" wrapText="1"/>
    </xf>
    <xf numFmtId="0" fontId="14" fillId="7" borderId="4" xfId="68" applyNumberFormat="1" applyFont="1" applyFill="1" applyBorder="1" applyAlignment="1" applyProtection="1">
      <alignment horizontal="left" vertical="center" wrapText="1"/>
      <protection locked="0"/>
    </xf>
    <xf numFmtId="0" fontId="17" fillId="7" borderId="4" xfId="2" applyNumberFormat="1" applyFont="1" applyFill="1" applyBorder="1" applyAlignment="1" applyProtection="1">
      <alignment horizontal="center" vertical="center" wrapText="1"/>
    </xf>
    <xf numFmtId="168" fontId="17" fillId="7" borderId="4" xfId="68" applyNumberFormat="1" applyFont="1" applyFill="1" applyBorder="1" applyAlignment="1" applyProtection="1">
      <alignment horizontal="center" vertical="center"/>
      <protection locked="0"/>
    </xf>
    <xf numFmtId="1" fontId="17" fillId="13" borderId="4" xfId="10" applyNumberFormat="1" applyFont="1" applyFill="1" applyBorder="1" applyAlignment="1" applyProtection="1">
      <alignment horizontal="center" vertical="center" shrinkToFit="1"/>
    </xf>
    <xf numFmtId="1" fontId="17" fillId="13" borderId="4" xfId="10" applyNumberFormat="1" applyFont="1" applyFill="1" applyBorder="1" applyAlignment="1" applyProtection="1">
      <alignment horizontal="center" vertical="center" wrapText="1"/>
    </xf>
    <xf numFmtId="0" fontId="17" fillId="13" borderId="4" xfId="68" applyFont="1" applyFill="1" applyBorder="1" applyAlignment="1" applyProtection="1">
      <alignment horizontal="center" vertical="center"/>
      <protection locked="0"/>
    </xf>
    <xf numFmtId="0" fontId="17" fillId="13" borderId="4" xfId="68" applyFont="1" applyFill="1" applyBorder="1" applyAlignment="1">
      <alignment horizontal="center" vertical="center"/>
    </xf>
    <xf numFmtId="4" fontId="17" fillId="13" borderId="4" xfId="68" applyNumberFormat="1" applyFont="1" applyFill="1" applyBorder="1" applyAlignment="1">
      <alignment horizontal="center" vertical="center"/>
    </xf>
    <xf numFmtId="4" fontId="17" fillId="13" borderId="4" xfId="30" applyNumberFormat="1" applyFont="1" applyFill="1" applyBorder="1" applyAlignment="1" applyProtection="1">
      <alignment horizontal="center" vertical="center" shrinkToFit="1"/>
    </xf>
    <xf numFmtId="0" fontId="17" fillId="7" borderId="4" xfId="31" applyNumberFormat="1" applyFont="1" applyFill="1" applyBorder="1" applyAlignment="1" applyProtection="1">
      <alignment vertical="center" wrapText="1"/>
    </xf>
    <xf numFmtId="1" fontId="17" fillId="7" borderId="4" xfId="10" applyNumberFormat="1" applyFont="1" applyFill="1" applyBorder="1" applyAlignment="1" applyProtection="1">
      <alignment horizontal="center" vertical="center" shrinkToFit="1"/>
    </xf>
    <xf numFmtId="1" fontId="17" fillId="7" borderId="4" xfId="10" applyNumberFormat="1" applyFont="1" applyFill="1" applyBorder="1" applyAlignment="1" applyProtection="1">
      <alignment horizontal="center" vertical="center" wrapText="1"/>
    </xf>
    <xf numFmtId="0" fontId="17" fillId="7" borderId="4" xfId="68" applyFont="1" applyFill="1" applyBorder="1" applyAlignment="1">
      <alignment horizontal="center"/>
    </xf>
    <xf numFmtId="0" fontId="17" fillId="7" borderId="4" xfId="68" applyFont="1" applyFill="1" applyBorder="1" applyAlignment="1">
      <alignment horizontal="center" vertical="center"/>
    </xf>
    <xf numFmtId="4" fontId="17" fillId="7" borderId="4" xfId="68" applyNumberFormat="1" applyFont="1" applyFill="1" applyBorder="1" applyAlignment="1">
      <alignment horizontal="center" vertical="center"/>
    </xf>
    <xf numFmtId="1" fontId="14" fillId="5" borderId="4" xfId="10" applyNumberFormat="1" applyFont="1" applyFill="1" applyBorder="1" applyAlignment="1" applyProtection="1">
      <alignment horizontal="center" vertical="top" shrinkToFit="1"/>
    </xf>
    <xf numFmtId="0" fontId="14" fillId="5" borderId="4" xfId="68" applyFont="1" applyFill="1" applyBorder="1" applyProtection="1">
      <protection locked="0"/>
    </xf>
    <xf numFmtId="4" fontId="14" fillId="5" borderId="4" xfId="30" applyNumberFormat="1" applyFont="1" applyFill="1" applyBorder="1" applyAlignment="1" applyProtection="1">
      <alignment horizontal="center" vertical="center" shrinkToFit="1"/>
    </xf>
    <xf numFmtId="4" fontId="14" fillId="0" borderId="4" xfId="68" applyNumberFormat="1" applyFont="1" applyBorder="1" applyAlignment="1">
      <alignment horizontal="center" vertical="center"/>
    </xf>
    <xf numFmtId="0" fontId="17" fillId="7" borderId="4" xfId="68" applyFont="1" applyFill="1" applyBorder="1" applyAlignment="1" applyProtection="1">
      <alignment horizontal="center" vertical="center"/>
      <protection locked="0"/>
    </xf>
    <xf numFmtId="1" fontId="14" fillId="5" borderId="4" xfId="10" applyNumberFormat="1" applyFont="1" applyFill="1" applyBorder="1" applyAlignment="1" applyProtection="1">
      <alignment horizontal="center" vertical="center" shrinkToFit="1"/>
    </xf>
    <xf numFmtId="4" fontId="14" fillId="0" borderId="4" xfId="68" applyNumberFormat="1" applyFont="1" applyBorder="1" applyAlignment="1">
      <alignment vertical="center"/>
    </xf>
    <xf numFmtId="0" fontId="14" fillId="7" borderId="4" xfId="68" applyFont="1" applyFill="1" applyBorder="1" applyAlignment="1">
      <alignment horizontal="center" vertical="center"/>
    </xf>
    <xf numFmtId="168" fontId="17" fillId="7" borderId="4" xfId="68" applyNumberFormat="1" applyFont="1" applyFill="1" applyBorder="1" applyAlignment="1">
      <alignment horizontal="center" vertical="center"/>
    </xf>
    <xf numFmtId="1" fontId="13" fillId="7" borderId="4" xfId="9" applyNumberFormat="1" applyFont="1" applyFill="1" applyBorder="1" applyAlignment="1" applyProtection="1">
      <alignment horizontal="center" vertical="top" wrapText="1"/>
    </xf>
    <xf numFmtId="4" fontId="12" fillId="5" borderId="4" xfId="4" applyNumberFormat="1" applyFont="1" applyFill="1" applyBorder="1" applyAlignment="1" applyProtection="1">
      <alignment horizontal="center" vertical="center" wrapText="1"/>
    </xf>
    <xf numFmtId="4" fontId="14" fillId="5" borderId="4" xfId="4" applyNumberFormat="1" applyFont="1" applyFill="1" applyBorder="1" applyAlignment="1">
      <alignment horizontal="center" vertical="center" wrapText="1"/>
    </xf>
    <xf numFmtId="4" fontId="14" fillId="0" borderId="4" xfId="68" applyNumberFormat="1" applyFont="1" applyFill="1" applyBorder="1" applyAlignment="1" applyProtection="1">
      <alignment horizontal="center" vertical="center"/>
      <protection locked="0"/>
    </xf>
    <xf numFmtId="4" fontId="27" fillId="0" borderId="4" xfId="4" applyNumberFormat="1" applyFont="1" applyBorder="1" applyAlignment="1" applyProtection="1">
      <alignment horizontal="center" vertical="center" wrapText="1"/>
    </xf>
    <xf numFmtId="4" fontId="17" fillId="5" borderId="4" xfId="68" applyNumberFormat="1" applyFont="1" applyFill="1" applyBorder="1" applyAlignment="1" applyProtection="1">
      <alignment horizontal="center" vertical="center"/>
      <protection locked="0"/>
    </xf>
    <xf numFmtId="4" fontId="13" fillId="7" borderId="4" xfId="4" applyNumberFormat="1" applyFont="1" applyFill="1" applyBorder="1" applyAlignment="1" applyProtection="1">
      <alignment horizontal="center" vertical="center" wrapText="1"/>
    </xf>
    <xf numFmtId="4" fontId="17" fillId="5" borderId="4" xfId="4" applyNumberFormat="1" applyFont="1" applyFill="1" applyBorder="1" applyAlignment="1" applyProtection="1">
      <alignment horizontal="center" vertical="center" wrapText="1"/>
    </xf>
    <xf numFmtId="0" fontId="17" fillId="7" borderId="4" xfId="32" applyFont="1" applyFill="1" applyBorder="1" applyAlignment="1">
      <alignment horizontal="left" vertical="top" wrapText="1"/>
    </xf>
    <xf numFmtId="0" fontId="12" fillId="0" borderId="4" xfId="4" applyNumberFormat="1" applyFont="1" applyBorder="1" applyAlignment="1" applyProtection="1">
      <alignment horizontal="center" vertical="center" wrapText="1"/>
    </xf>
    <xf numFmtId="0" fontId="14" fillId="0" borderId="4" xfId="4" applyNumberFormat="1" applyFont="1" applyBorder="1" applyAlignment="1" applyProtection="1">
      <alignment horizontal="center" vertical="center" wrapText="1"/>
    </xf>
    <xf numFmtId="4" fontId="14" fillId="5" borderId="4" xfId="4" applyNumberFormat="1" applyFont="1" applyFill="1" applyBorder="1" applyAlignment="1" applyProtection="1">
      <alignment horizontal="center" vertical="center" wrapText="1"/>
    </xf>
    <xf numFmtId="4" fontId="14" fillId="0" borderId="4" xfId="4" applyNumberFormat="1" applyFont="1" applyBorder="1" applyAlignment="1" applyProtection="1">
      <alignment horizontal="center" vertical="center" wrapText="1"/>
    </xf>
    <xf numFmtId="4" fontId="14" fillId="5" borderId="4" xfId="8" applyNumberFormat="1" applyFont="1" applyFill="1" applyBorder="1" applyAlignment="1" applyProtection="1">
      <alignment horizontal="center" vertical="center" wrapText="1" shrinkToFit="1"/>
    </xf>
    <xf numFmtId="0" fontId="14" fillId="5" borderId="4" xfId="4" applyNumberFormat="1" applyFont="1" applyFill="1" applyBorder="1" applyAlignment="1" applyProtection="1">
      <alignment horizontal="center" vertical="center" wrapText="1"/>
    </xf>
    <xf numFmtId="0" fontId="12" fillId="0" borderId="6" xfId="4" applyNumberFormat="1" applyFont="1" applyBorder="1" applyAlignment="1" applyProtection="1">
      <alignment horizontal="center" vertical="center" wrapText="1"/>
    </xf>
    <xf numFmtId="0" fontId="12" fillId="5" borderId="4" xfId="4" applyNumberFormat="1" applyFont="1" applyFill="1" applyBorder="1" applyAlignment="1" applyProtection="1">
      <alignment horizontal="center" vertical="center" wrapText="1"/>
    </xf>
    <xf numFmtId="4" fontId="14" fillId="5" borderId="4" xfId="7" applyNumberFormat="1" applyFont="1" applyFill="1" applyBorder="1" applyAlignment="1" applyProtection="1">
      <alignment horizontal="center" vertical="center" wrapText="1"/>
    </xf>
    <xf numFmtId="0" fontId="14" fillId="0" borderId="4" xfId="68" applyFont="1" applyBorder="1" applyAlignment="1">
      <alignment horizontal="center" vertical="top" wrapText="1"/>
    </xf>
    <xf numFmtId="0" fontId="14" fillId="5" borderId="4" xfId="68" applyFont="1" applyFill="1" applyBorder="1" applyAlignment="1">
      <alignment vertical="top" wrapText="1"/>
    </xf>
    <xf numFmtId="0" fontId="14" fillId="0" borderId="4" xfId="68" applyFont="1" applyBorder="1" applyAlignment="1">
      <alignment horizontal="center" vertical="center" wrapText="1"/>
    </xf>
    <xf numFmtId="4" fontId="0" fillId="0" borderId="4" xfId="68" applyNumberFormat="1" applyFont="1" applyBorder="1" applyAlignment="1">
      <alignment horizontal="center" vertical="center" wrapText="1"/>
    </xf>
    <xf numFmtId="4" fontId="13" fillId="5" borderId="4" xfId="4" applyNumberFormat="1" applyFont="1" applyFill="1" applyBorder="1" applyAlignment="1" applyProtection="1">
      <alignment horizontal="center" vertical="center" wrapText="1"/>
    </xf>
    <xf numFmtId="4" fontId="0" fillId="5" borderId="4" xfId="68" applyNumberFormat="1" applyFont="1" applyFill="1" applyBorder="1" applyAlignment="1">
      <alignment horizontal="center" vertical="center" wrapText="1"/>
    </xf>
    <xf numFmtId="4" fontId="17" fillId="5" borderId="4" xfId="8" applyNumberFormat="1" applyFont="1" applyFill="1" applyBorder="1" applyAlignment="1" applyProtection="1">
      <alignment horizontal="right" vertical="center" wrapText="1" shrinkToFit="1"/>
    </xf>
    <xf numFmtId="4" fontId="17" fillId="5" borderId="4" xfId="8" applyNumberFormat="1" applyFont="1" applyFill="1" applyBorder="1" applyAlignment="1" applyProtection="1">
      <alignment horizontal="center" vertical="top" wrapText="1" shrinkToFit="1"/>
    </xf>
    <xf numFmtId="4" fontId="0" fillId="0" borderId="4" xfId="68" applyNumberFormat="1" applyFont="1" applyBorder="1" applyAlignment="1">
      <alignment horizontal="center" vertical="center" wrapText="1" shrinkToFit="1"/>
    </xf>
    <xf numFmtId="0" fontId="14" fillId="0" borderId="4" xfId="68" applyFont="1" applyBorder="1" applyAlignment="1">
      <alignment vertical="center" wrapText="1"/>
    </xf>
    <xf numFmtId="0" fontId="12" fillId="5" borderId="4" xfId="2" applyNumberFormat="1" applyFont="1" applyFill="1" applyBorder="1" applyAlignment="1" applyProtection="1">
      <alignment horizontal="center" vertical="top" wrapText="1"/>
    </xf>
    <xf numFmtId="0" fontId="14" fillId="7" borderId="4" xfId="68" applyFont="1" applyFill="1" applyBorder="1" applyAlignment="1">
      <alignment horizontal="center" vertical="center" wrapText="1"/>
    </xf>
    <xf numFmtId="0" fontId="0" fillId="5" borderId="11" xfId="68" applyFont="1" applyFill="1" applyBorder="1" applyAlignment="1">
      <alignment wrapText="1"/>
    </xf>
    <xf numFmtId="0" fontId="0" fillId="5" borderId="12" xfId="68" applyFont="1" applyFill="1" applyBorder="1" applyAlignment="1">
      <alignment wrapText="1"/>
    </xf>
    <xf numFmtId="0" fontId="0" fillId="5" borderId="13" xfId="68" applyFont="1" applyFill="1" applyBorder="1" applyAlignment="1">
      <alignment wrapText="1"/>
    </xf>
    <xf numFmtId="0" fontId="14" fillId="5" borderId="4" xfId="68" applyFont="1" applyFill="1" applyBorder="1" applyAlignment="1">
      <alignment horizontal="center" vertical="top" wrapText="1"/>
    </xf>
    <xf numFmtId="0" fontId="14" fillId="5" borderId="4" xfId="68" applyFont="1" applyFill="1" applyBorder="1" applyAlignment="1">
      <alignment vertical="center" wrapText="1"/>
    </xf>
    <xf numFmtId="4" fontId="14" fillId="0" borderId="4" xfId="68" applyNumberFormat="1" applyFont="1" applyBorder="1" applyAlignment="1">
      <alignment horizontal="center" vertical="center" wrapText="1"/>
    </xf>
    <xf numFmtId="4" fontId="14" fillId="0" borderId="4" xfId="68" applyNumberFormat="1" applyFont="1" applyBorder="1" applyAlignment="1" applyProtection="1">
      <alignment horizontal="center" vertical="center" wrapText="1"/>
      <protection locked="0"/>
    </xf>
    <xf numFmtId="0" fontId="14" fillId="5" borderId="4" xfId="68" applyFont="1" applyFill="1" applyBorder="1" applyAlignment="1">
      <alignment horizontal="left" vertical="top" wrapText="1"/>
    </xf>
    <xf numFmtId="49" fontId="14" fillId="5" borderId="6" xfId="68" applyNumberFormat="1" applyFont="1" applyFill="1" applyBorder="1" applyAlignment="1">
      <alignment vertical="center" wrapText="1"/>
    </xf>
    <xf numFmtId="49" fontId="14" fillId="5" borderId="8" xfId="68" applyNumberFormat="1" applyFont="1" applyFill="1" applyBorder="1" applyAlignment="1">
      <alignment vertical="center" wrapText="1"/>
    </xf>
    <xf numFmtId="0" fontId="14" fillId="0" borderId="8" xfId="68" applyFont="1" applyBorder="1" applyAlignment="1">
      <alignment vertical="top" wrapText="1"/>
    </xf>
    <xf numFmtId="0" fontId="13" fillId="7" borderId="4" xfId="5" applyNumberFormat="1" applyFont="1" applyFill="1" applyBorder="1" applyAlignment="1" applyProtection="1">
      <alignment horizontal="left" vertical="top" wrapText="1"/>
    </xf>
    <xf numFmtId="0" fontId="17" fillId="7" borderId="4" xfId="68" applyFont="1" applyFill="1" applyBorder="1" applyAlignment="1">
      <alignment horizontal="left" vertical="top" wrapText="1"/>
    </xf>
    <xf numFmtId="0" fontId="14" fillId="5" borderId="4" xfId="68" applyFont="1" applyFill="1" applyBorder="1" applyAlignment="1">
      <alignment horizontal="left" vertical="top" wrapText="1"/>
    </xf>
    <xf numFmtId="0" fontId="14" fillId="0" borderId="4" xfId="68" applyFont="1" applyBorder="1" applyAlignment="1">
      <alignment horizontal="left" vertical="top" wrapText="1"/>
    </xf>
    <xf numFmtId="0" fontId="19" fillId="7" borderId="4" xfId="26" applyNumberFormat="1" applyFont="1" applyFill="1" applyBorder="1" applyAlignment="1">
      <alignment horizontal="left" vertical="top" wrapText="1"/>
    </xf>
    <xf numFmtId="4" fontId="14" fillId="0" borderId="6" xfId="68" applyNumberFormat="1" applyFont="1" applyBorder="1" applyAlignment="1" applyProtection="1">
      <alignment horizontal="center" vertical="center"/>
      <protection locked="0"/>
    </xf>
    <xf numFmtId="4" fontId="14" fillId="0" borderId="5" xfId="68" applyNumberFormat="1" applyFont="1" applyBorder="1" applyAlignment="1" applyProtection="1">
      <alignment horizontal="center" vertical="center"/>
      <protection locked="0"/>
    </xf>
    <xf numFmtId="0" fontId="14" fillId="0" borderId="4" xfId="68" applyFont="1" applyBorder="1" applyAlignment="1">
      <alignment vertical="center" wrapText="1"/>
    </xf>
    <xf numFmtId="0" fontId="14" fillId="0" borderId="4" xfId="68" applyFont="1" applyBorder="1" applyAlignment="1" applyProtection="1">
      <alignment horizontal="center" vertical="center" wrapText="1"/>
      <protection locked="0"/>
    </xf>
    <xf numFmtId="3" fontId="14" fillId="0" borderId="4" xfId="68" applyNumberFormat="1" applyFont="1" applyBorder="1" applyAlignment="1" applyProtection="1">
      <alignment horizontal="center" vertical="center" wrapText="1"/>
      <protection locked="0"/>
    </xf>
    <xf numFmtId="4" fontId="14" fillId="0" borderId="4" xfId="68" applyNumberFormat="1" applyFont="1" applyBorder="1" applyAlignment="1" applyProtection="1">
      <alignment horizontal="center" vertical="center" wrapText="1"/>
      <protection locked="0"/>
    </xf>
    <xf numFmtId="4" fontId="14" fillId="0" borderId="4" xfId="68" applyNumberFormat="1" applyFont="1" applyBorder="1" applyAlignment="1" applyProtection="1">
      <alignment horizontal="center"/>
      <protection locked="0"/>
    </xf>
    <xf numFmtId="0" fontId="14" fillId="0" borderId="6" xfId="68" applyFont="1" applyBorder="1" applyAlignment="1" applyProtection="1">
      <alignment horizontal="center" vertical="center"/>
      <protection locked="0"/>
    </xf>
    <xf numFmtId="0" fontId="14" fillId="0" borderId="5" xfId="68" applyFont="1" applyBorder="1" applyAlignment="1" applyProtection="1">
      <alignment horizontal="center" vertical="center"/>
      <protection locked="0"/>
    </xf>
    <xf numFmtId="4" fontId="14" fillId="0" borderId="4" xfId="68" applyNumberFormat="1" applyFont="1" applyBorder="1" applyAlignment="1">
      <alignment horizontal="center" vertical="center" wrapText="1"/>
    </xf>
    <xf numFmtId="4" fontId="14" fillId="0" borderId="4" xfId="68" applyNumberFormat="1" applyFont="1" applyBorder="1" applyAlignment="1">
      <alignment vertical="center" wrapText="1"/>
    </xf>
    <xf numFmtId="0" fontId="14" fillId="5" borderId="4" xfId="68" applyFont="1" applyFill="1" applyBorder="1" applyAlignment="1">
      <alignment vertical="center" wrapText="1"/>
    </xf>
    <xf numFmtId="0" fontId="14" fillId="0" borderId="4" xfId="68" applyFont="1" applyBorder="1" applyAlignment="1" applyProtection="1">
      <alignment vertical="center" wrapText="1"/>
      <protection locked="0"/>
    </xf>
    <xf numFmtId="0" fontId="14" fillId="0" borderId="4" xfId="68" applyFont="1" applyBorder="1" applyAlignment="1">
      <alignment horizontal="center" vertical="top" wrapText="1"/>
    </xf>
    <xf numFmtId="0" fontId="14" fillId="0" borderId="4" xfId="68" applyFont="1" applyBorder="1" applyAlignment="1">
      <alignment horizontal="center" vertical="center" wrapText="1"/>
    </xf>
    <xf numFmtId="0" fontId="14" fillId="5" borderId="4" xfId="68" applyFont="1" applyFill="1" applyBorder="1" applyAlignment="1">
      <alignment vertical="top" wrapText="1"/>
    </xf>
    <xf numFmtId="0" fontId="14" fillId="5" borderId="4" xfId="68" applyFont="1" applyFill="1" applyBorder="1" applyAlignment="1">
      <alignment wrapText="1"/>
    </xf>
    <xf numFmtId="4" fontId="17" fillId="7" borderId="4" xfId="68" applyNumberFormat="1" applyFont="1" applyFill="1" applyBorder="1" applyAlignment="1" applyProtection="1">
      <alignment horizontal="center" vertical="center" wrapText="1"/>
      <protection locked="0"/>
    </xf>
    <xf numFmtId="4" fontId="14" fillId="7" borderId="4" xfId="68" applyNumberFormat="1" applyFont="1" applyFill="1" applyBorder="1" applyAlignment="1">
      <alignment horizontal="center" vertical="center" wrapText="1"/>
    </xf>
    <xf numFmtId="0" fontId="0" fillId="0" borderId="11" xfId="68" applyFont="1" applyBorder="1" applyAlignment="1">
      <alignment horizontal="center" wrapText="1"/>
    </xf>
    <xf numFmtId="0" fontId="0" fillId="0" borderId="12" xfId="68" applyFont="1" applyBorder="1" applyAlignment="1">
      <alignment horizontal="center" wrapText="1"/>
    </xf>
    <xf numFmtId="0" fontId="0" fillId="0" borderId="13" xfId="68" applyFont="1" applyBorder="1" applyAlignment="1">
      <alignment horizontal="center" wrapText="1"/>
    </xf>
    <xf numFmtId="0" fontId="0" fillId="5" borderId="11" xfId="68" applyFont="1" applyFill="1" applyBorder="1" applyAlignment="1">
      <alignment wrapText="1"/>
    </xf>
    <xf numFmtId="0" fontId="0" fillId="5" borderId="12" xfId="68" applyFont="1" applyFill="1" applyBorder="1" applyAlignment="1">
      <alignment wrapText="1"/>
    </xf>
    <xf numFmtId="0" fontId="0" fillId="5" borderId="13" xfId="68" applyFont="1" applyFill="1" applyBorder="1" applyAlignment="1">
      <alignment wrapText="1"/>
    </xf>
    <xf numFmtId="4" fontId="14" fillId="7" borderId="4" xfId="68" applyNumberFormat="1" applyFont="1" applyFill="1" applyBorder="1" applyAlignment="1">
      <alignment horizontal="center" wrapText="1"/>
    </xf>
    <xf numFmtId="0" fontId="13" fillId="5" borderId="4" xfId="2" applyNumberFormat="1" applyFont="1" applyFill="1" applyBorder="1" applyAlignment="1" applyProtection="1">
      <alignment wrapText="1"/>
    </xf>
    <xf numFmtId="0" fontId="14" fillId="7" borderId="6" xfId="68" applyFont="1" applyFill="1" applyBorder="1" applyAlignment="1">
      <alignment horizontal="center" vertical="top" wrapText="1"/>
    </xf>
    <xf numFmtId="0" fontId="14" fillId="7" borderId="5" xfId="68" applyFont="1" applyFill="1" applyBorder="1" applyAlignment="1">
      <alignment horizontal="center" vertical="top" wrapText="1"/>
    </xf>
    <xf numFmtId="0" fontId="14" fillId="7" borderId="4" xfId="68" applyFont="1" applyFill="1" applyBorder="1" applyAlignment="1" applyProtection="1">
      <alignment horizontal="center" vertical="center" wrapText="1"/>
      <protection locked="0"/>
    </xf>
    <xf numFmtId="0" fontId="14" fillId="7" borderId="4" xfId="68" applyFont="1" applyFill="1" applyBorder="1" applyAlignment="1">
      <alignment wrapText="1"/>
    </xf>
    <xf numFmtId="0" fontId="12" fillId="7" borderId="4" xfId="2" applyNumberFormat="1" applyFont="1" applyFill="1" applyBorder="1" applyAlignment="1" applyProtection="1">
      <alignment horizontal="center" vertical="center" wrapText="1"/>
    </xf>
    <xf numFmtId="0" fontId="14" fillId="7" borderId="4" xfId="68" applyFont="1" applyFill="1" applyBorder="1" applyAlignment="1">
      <alignment horizontal="center" vertical="center" wrapText="1"/>
    </xf>
    <xf numFmtId="168" fontId="17" fillId="7" borderId="4" xfId="68" applyNumberFormat="1" applyFont="1" applyFill="1" applyBorder="1" applyAlignment="1" applyProtection="1">
      <alignment horizontal="center" vertical="center" wrapText="1"/>
      <protection locked="0"/>
    </xf>
    <xf numFmtId="0" fontId="14" fillId="7" borderId="4" xfId="68" applyFont="1" applyFill="1" applyBorder="1" applyAlignment="1">
      <alignment horizontal="center" wrapText="1"/>
    </xf>
    <xf numFmtId="0" fontId="12" fillId="5" borderId="4" xfId="2" applyNumberFormat="1" applyFont="1" applyFill="1" applyBorder="1" applyAlignment="1" applyProtection="1">
      <alignment horizontal="center" vertical="top" wrapText="1"/>
    </xf>
    <xf numFmtId="0" fontId="13" fillId="0" borderId="4" xfId="2" applyNumberFormat="1" applyFont="1" applyFill="1" applyBorder="1" applyAlignment="1" applyProtection="1">
      <alignment wrapText="1"/>
    </xf>
    <xf numFmtId="0" fontId="23" fillId="5" borderId="4" xfId="26" applyFont="1" applyFill="1" applyBorder="1" applyAlignment="1">
      <alignment vertical="top" wrapText="1"/>
    </xf>
    <xf numFmtId="0" fontId="13" fillId="7" borderId="4" xfId="2" applyNumberFormat="1" applyFont="1" applyFill="1" applyBorder="1" applyAlignment="1" applyProtection="1">
      <alignment wrapText="1"/>
    </xf>
    <xf numFmtId="0" fontId="33" fillId="5" borderId="4" xfId="2" applyNumberFormat="1" applyFont="1" applyFill="1" applyBorder="1" applyAlignment="1" applyProtection="1">
      <alignment wrapText="1"/>
    </xf>
    <xf numFmtId="0" fontId="14" fillId="5" borderId="4" xfId="26" applyFont="1" applyFill="1" applyBorder="1" applyAlignment="1">
      <alignment vertical="top" wrapText="1"/>
    </xf>
    <xf numFmtId="0" fontId="17" fillId="5" borderId="4" xfId="2" applyNumberFormat="1" applyFont="1" applyFill="1" applyBorder="1" applyAlignment="1" applyProtection="1">
      <alignment wrapText="1"/>
    </xf>
    <xf numFmtId="0" fontId="14" fillId="0" borderId="4" xfId="68" applyFont="1" applyBorder="1" applyAlignment="1">
      <alignment wrapText="1"/>
    </xf>
    <xf numFmtId="0" fontId="23" fillId="5" borderId="4" xfId="26" applyFont="1" applyFill="1" applyBorder="1" applyAlignment="1">
      <alignment horizontal="left" vertical="top" wrapText="1"/>
    </xf>
    <xf numFmtId="0" fontId="14" fillId="5" borderId="4" xfId="68" applyFont="1" applyFill="1" applyBorder="1" applyAlignment="1">
      <alignment horizontal="left" vertical="top" wrapText="1"/>
    </xf>
    <xf numFmtId="0" fontId="12" fillId="0" borderId="4" xfId="4" applyNumberFormat="1" applyFont="1" applyBorder="1" applyAlignment="1" applyProtection="1">
      <alignment horizontal="center" vertical="center" wrapText="1"/>
    </xf>
    <xf numFmtId="0" fontId="23" fillId="12" borderId="4" xfId="29" applyFont="1" applyFill="1" applyBorder="1" applyAlignment="1">
      <alignment vertical="top" wrapText="1"/>
    </xf>
    <xf numFmtId="0" fontId="12" fillId="5" borderId="4" xfId="4" applyNumberFormat="1" applyFont="1" applyFill="1" applyBorder="1" applyAlignment="1" applyProtection="1">
      <alignment horizontal="center" vertical="center" wrapText="1"/>
    </xf>
    <xf numFmtId="0" fontId="14" fillId="5" borderId="4" xfId="68" applyFont="1" applyFill="1" applyBorder="1" applyAlignment="1">
      <alignment horizontal="center" vertical="center" wrapText="1"/>
    </xf>
    <xf numFmtId="0" fontId="23" fillId="5" borderId="6" xfId="26" applyFont="1" applyFill="1" applyBorder="1" applyAlignment="1">
      <alignment horizontal="left" vertical="top" wrapText="1"/>
    </xf>
    <xf numFmtId="0" fontId="23" fillId="5" borderId="8" xfId="26" applyFont="1" applyFill="1" applyBorder="1" applyAlignment="1">
      <alignment horizontal="left" vertical="top" wrapText="1"/>
    </xf>
    <xf numFmtId="0" fontId="23" fillId="5" borderId="5" xfId="26" applyFont="1" applyFill="1" applyBorder="1" applyAlignment="1">
      <alignment horizontal="left" vertical="top" wrapText="1"/>
    </xf>
    <xf numFmtId="0" fontId="12" fillId="0" borderId="15" xfId="4" applyNumberFormat="1" applyFont="1" applyBorder="1" applyAlignment="1" applyProtection="1">
      <alignment horizontal="center" vertical="center" wrapText="1"/>
    </xf>
    <xf numFmtId="0" fontId="12" fillId="0" borderId="7" xfId="4" applyNumberFormat="1" applyFont="1" applyBorder="1" applyAlignment="1" applyProtection="1">
      <alignment horizontal="center" vertical="center" wrapText="1"/>
    </xf>
    <xf numFmtId="0" fontId="12" fillId="0" borderId="9" xfId="4" applyNumberFormat="1" applyFont="1" applyBorder="1" applyAlignment="1" applyProtection="1">
      <alignment horizontal="center" vertical="center" wrapText="1"/>
    </xf>
    <xf numFmtId="0" fontId="12" fillId="0" borderId="18" xfId="4" applyNumberFormat="1" applyFont="1" applyBorder="1" applyAlignment="1" applyProtection="1">
      <alignment horizontal="center" vertical="center" wrapText="1"/>
    </xf>
    <xf numFmtId="0" fontId="12" fillId="0" borderId="1" xfId="4" applyNumberFormat="1" applyFont="1" applyBorder="1" applyAlignment="1" applyProtection="1">
      <alignment horizontal="center" vertical="center" wrapText="1"/>
    </xf>
    <xf numFmtId="0" fontId="12" fillId="0" borderId="10" xfId="4" applyNumberFormat="1" applyFont="1" applyBorder="1" applyAlignment="1" applyProtection="1">
      <alignment horizontal="center" vertical="center" wrapText="1"/>
    </xf>
    <xf numFmtId="0" fontId="12" fillId="0" borderId="16" xfId="4" applyNumberFormat="1" applyFont="1" applyBorder="1" applyAlignment="1" applyProtection="1">
      <alignment horizontal="center" vertical="center" wrapText="1"/>
    </xf>
    <xf numFmtId="0" fontId="12" fillId="0" borderId="17" xfId="4" applyNumberFormat="1" applyFont="1" applyBorder="1" applyAlignment="1" applyProtection="1">
      <alignment horizontal="center" vertical="center" wrapText="1"/>
    </xf>
    <xf numFmtId="0" fontId="12" fillId="0" borderId="14" xfId="4" applyNumberFormat="1" applyFont="1" applyBorder="1" applyAlignment="1" applyProtection="1">
      <alignment horizontal="center" vertical="center" wrapText="1"/>
    </xf>
    <xf numFmtId="0" fontId="23" fillId="5" borderId="6" xfId="26" applyFont="1" applyFill="1" applyBorder="1" applyAlignment="1">
      <alignment vertical="top" wrapText="1"/>
    </xf>
    <xf numFmtId="0" fontId="23" fillId="5" borderId="8" xfId="26" applyFont="1" applyFill="1" applyBorder="1" applyAlignment="1">
      <alignment vertical="top" wrapText="1"/>
    </xf>
    <xf numFmtId="0" fontId="0" fillId="5" borderId="5" xfId="68" applyFont="1" applyFill="1" applyBorder="1" applyAlignment="1">
      <alignment vertical="top" wrapText="1"/>
    </xf>
    <xf numFmtId="0" fontId="14" fillId="0" borderId="7" xfId="68" applyFont="1" applyBorder="1" applyAlignment="1">
      <alignment horizontal="center" vertical="center" wrapText="1"/>
    </xf>
    <xf numFmtId="0" fontId="14" fillId="0" borderId="9" xfId="68" applyFont="1" applyBorder="1" applyAlignment="1">
      <alignment horizontal="center" vertical="center" wrapText="1"/>
    </xf>
    <xf numFmtId="0" fontId="14" fillId="0" borderId="18" xfId="68" applyFont="1" applyBorder="1" applyAlignment="1">
      <alignment horizontal="center" vertical="center" wrapText="1"/>
    </xf>
    <xf numFmtId="0" fontId="14" fillId="0" borderId="1" xfId="68" applyFont="1" applyBorder="1" applyAlignment="1">
      <alignment horizontal="center" vertical="center" wrapText="1"/>
    </xf>
    <xf numFmtId="0" fontId="14" fillId="0" borderId="10" xfId="68" applyFont="1" applyBorder="1" applyAlignment="1">
      <alignment horizontal="center" vertical="center" wrapText="1"/>
    </xf>
    <xf numFmtId="0" fontId="0" fillId="0" borderId="16" xfId="68" applyFont="1" applyBorder="1" applyAlignment="1">
      <alignment horizontal="center" vertical="center" wrapText="1"/>
    </xf>
    <xf numFmtId="0" fontId="0" fillId="0" borderId="17" xfId="68" applyFont="1" applyBorder="1" applyAlignment="1">
      <alignment horizontal="center" vertical="center" wrapText="1"/>
    </xf>
    <xf numFmtId="0" fontId="0" fillId="0" borderId="14" xfId="68" applyFont="1" applyBorder="1" applyAlignment="1">
      <alignment horizontal="center" vertical="center" wrapText="1"/>
    </xf>
    <xf numFmtId="0" fontId="14" fillId="5" borderId="6" xfId="68" applyFont="1" applyFill="1" applyBorder="1" applyAlignment="1">
      <alignment vertical="top" wrapText="1"/>
    </xf>
    <xf numFmtId="0" fontId="14" fillId="5" borderId="8" xfId="68" applyFont="1" applyFill="1" applyBorder="1" applyAlignment="1">
      <alignment vertical="top" wrapText="1"/>
    </xf>
    <xf numFmtId="0" fontId="14" fillId="5" borderId="5" xfId="68" applyFont="1" applyFill="1" applyBorder="1" applyAlignment="1">
      <alignment vertical="top" wrapText="1"/>
    </xf>
    <xf numFmtId="0" fontId="0" fillId="0" borderId="15" xfId="68" applyFont="1" applyBorder="1" applyAlignment="1">
      <alignment horizontal="center" wrapText="1"/>
    </xf>
    <xf numFmtId="0" fontId="0" fillId="0" borderId="7" xfId="68" applyFont="1" applyBorder="1" applyAlignment="1">
      <alignment horizontal="center" wrapText="1"/>
    </xf>
    <xf numFmtId="0" fontId="0" fillId="0" borderId="9" xfId="68" applyFont="1" applyBorder="1" applyAlignment="1">
      <alignment horizontal="center" wrapText="1"/>
    </xf>
    <xf numFmtId="0" fontId="0" fillId="0" borderId="18" xfId="68" applyFont="1" applyBorder="1" applyAlignment="1">
      <alignment horizontal="center" wrapText="1"/>
    </xf>
    <xf numFmtId="0" fontId="0" fillId="0" borderId="1" xfId="68" applyFont="1" applyBorder="1" applyAlignment="1">
      <alignment horizontal="center" wrapText="1"/>
    </xf>
    <xf numFmtId="0" fontId="0" fillId="0" borderId="10" xfId="68" applyFont="1" applyBorder="1" applyAlignment="1">
      <alignment horizontal="center" wrapText="1"/>
    </xf>
    <xf numFmtId="0" fontId="0" fillId="0" borderId="16" xfId="68" applyFont="1" applyBorder="1" applyAlignment="1">
      <alignment horizontal="center" wrapText="1"/>
    </xf>
    <xf numFmtId="0" fontId="0" fillId="0" borderId="17" xfId="68" applyFont="1" applyBorder="1" applyAlignment="1">
      <alignment horizontal="center" wrapText="1"/>
    </xf>
    <xf numFmtId="0" fontId="0" fillId="0" borderId="14" xfId="68" applyFont="1" applyBorder="1" applyAlignment="1">
      <alignment horizontal="center" wrapText="1"/>
    </xf>
    <xf numFmtId="0" fontId="13" fillId="5" borderId="4" xfId="4" applyNumberFormat="1" applyFont="1" applyFill="1" applyBorder="1" applyAlignment="1" applyProtection="1">
      <alignment vertical="center" wrapText="1"/>
    </xf>
    <xf numFmtId="0" fontId="14" fillId="0" borderId="4" xfId="68" applyFont="1" applyBorder="1" applyAlignment="1">
      <alignment horizontal="center" wrapText="1"/>
    </xf>
    <xf numFmtId="0" fontId="14" fillId="5" borderId="4" xfId="68" applyFont="1" applyFill="1" applyBorder="1" applyAlignment="1" applyProtection="1">
      <alignment vertical="top" wrapText="1"/>
      <protection locked="0"/>
    </xf>
    <xf numFmtId="0" fontId="23" fillId="6" borderId="6" xfId="28" applyFont="1" applyFill="1" applyBorder="1" applyAlignment="1">
      <alignment vertical="top" wrapText="1"/>
    </xf>
    <xf numFmtId="0" fontId="23" fillId="6" borderId="8" xfId="28" applyFont="1" applyFill="1" applyBorder="1" applyAlignment="1">
      <alignment vertical="top" wrapText="1"/>
    </xf>
    <xf numFmtId="0" fontId="23" fillId="6" borderId="5" xfId="28" applyFont="1" applyFill="1" applyBorder="1" applyAlignment="1">
      <alignment vertical="top" wrapText="1"/>
    </xf>
    <xf numFmtId="0" fontId="23" fillId="6" borderId="6" xfId="28" applyFont="1" applyFill="1" applyBorder="1" applyAlignment="1">
      <alignment horizontal="left" vertical="top" wrapText="1"/>
    </xf>
    <xf numFmtId="0" fontId="23" fillId="6" borderId="8" xfId="28" applyFont="1" applyFill="1" applyBorder="1" applyAlignment="1">
      <alignment horizontal="left" vertical="top" wrapText="1"/>
    </xf>
    <xf numFmtId="0" fontId="23" fillId="6" borderId="5" xfId="28" applyFont="1" applyFill="1" applyBorder="1" applyAlignment="1">
      <alignment horizontal="left" vertical="top" wrapText="1"/>
    </xf>
    <xf numFmtId="4" fontId="14" fillId="5" borderId="4" xfId="8" applyNumberFormat="1" applyFont="1" applyFill="1" applyBorder="1" applyAlignment="1" applyProtection="1">
      <alignment horizontal="center" vertical="center" wrapText="1" shrinkToFit="1"/>
    </xf>
    <xf numFmtId="4" fontId="14" fillId="5" borderId="4" xfId="7" applyNumberFormat="1" applyFont="1" applyFill="1" applyBorder="1" applyAlignment="1" applyProtection="1">
      <alignment horizontal="center" vertical="center" wrapText="1"/>
    </xf>
    <xf numFmtId="0" fontId="14" fillId="5" borderId="4" xfId="4" applyNumberFormat="1" applyFont="1" applyFill="1" applyBorder="1" applyAlignment="1" applyProtection="1">
      <alignment horizontal="center" vertical="center" wrapText="1"/>
    </xf>
    <xf numFmtId="4" fontId="17" fillId="5" borderId="4" xfId="8" applyNumberFormat="1" applyFont="1" applyFill="1" applyBorder="1" applyAlignment="1" applyProtection="1">
      <alignment horizontal="right" vertical="center" wrapText="1" shrinkToFit="1"/>
    </xf>
    <xf numFmtId="4" fontId="17" fillId="5" borderId="4" xfId="8" applyNumberFormat="1" applyFont="1" applyFill="1" applyBorder="1" applyAlignment="1" applyProtection="1">
      <alignment horizontal="center" vertical="top" wrapText="1" shrinkToFit="1"/>
    </xf>
    <xf numFmtId="168" fontId="14" fillId="5" borderId="6" xfId="32" applyNumberFormat="1" applyFont="1" applyFill="1" applyBorder="1" applyAlignment="1">
      <alignment horizontal="left" vertical="top" wrapText="1"/>
    </xf>
    <xf numFmtId="168" fontId="14" fillId="5" borderId="8" xfId="32" applyNumberFormat="1" applyFont="1" applyFill="1" applyBorder="1" applyAlignment="1">
      <alignment horizontal="left" vertical="top" wrapText="1"/>
    </xf>
    <xf numFmtId="168" fontId="14" fillId="5" borderId="5" xfId="32" applyNumberFormat="1" applyFont="1" applyFill="1" applyBorder="1" applyAlignment="1">
      <alignment horizontal="left" vertical="top" wrapText="1"/>
    </xf>
    <xf numFmtId="4" fontId="0" fillId="0" borderId="4" xfId="68" applyNumberFormat="1" applyFont="1" applyBorder="1" applyAlignment="1">
      <alignment horizontal="center" vertical="center" wrapText="1"/>
    </xf>
    <xf numFmtId="0" fontId="30" fillId="9" borderId="4" xfId="34" applyFont="1" applyFill="1" applyBorder="1" applyAlignment="1">
      <alignment horizontal="center" vertical="top" wrapText="1"/>
    </xf>
    <xf numFmtId="0" fontId="14" fillId="5" borderId="4" xfId="26" applyFont="1" applyFill="1" applyBorder="1" applyAlignment="1">
      <alignment horizontal="left" vertical="top" wrapText="1"/>
    </xf>
    <xf numFmtId="1" fontId="12" fillId="5" borderId="4" xfId="9" applyNumberFormat="1" applyFont="1" applyFill="1" applyBorder="1" applyAlignment="1" applyProtection="1">
      <alignment horizontal="center" vertical="top" wrapText="1"/>
    </xf>
    <xf numFmtId="1" fontId="14" fillId="5" borderId="15" xfId="9" applyNumberFormat="1" applyFont="1" applyFill="1" applyBorder="1" applyAlignment="1" applyProtection="1">
      <alignment horizontal="center" vertical="top" wrapText="1"/>
    </xf>
    <xf numFmtId="1" fontId="14" fillId="5" borderId="7" xfId="9" applyNumberFormat="1" applyFont="1" applyFill="1" applyBorder="1" applyAlignment="1" applyProtection="1">
      <alignment horizontal="center" vertical="top" wrapText="1"/>
    </xf>
    <xf numFmtId="1" fontId="14" fillId="5" borderId="9" xfId="9" applyNumberFormat="1" applyFont="1" applyFill="1" applyBorder="1" applyAlignment="1" applyProtection="1">
      <alignment horizontal="center" vertical="top" wrapText="1"/>
    </xf>
    <xf numFmtId="1" fontId="14" fillId="5" borderId="18" xfId="9" applyNumberFormat="1" applyFont="1" applyFill="1" applyBorder="1" applyAlignment="1" applyProtection="1">
      <alignment horizontal="center" vertical="top" wrapText="1"/>
    </xf>
    <xf numFmtId="1" fontId="14" fillId="5" borderId="1" xfId="9" applyNumberFormat="1" applyFont="1" applyFill="1" applyBorder="1" applyAlignment="1" applyProtection="1">
      <alignment horizontal="center" vertical="top" wrapText="1"/>
    </xf>
    <xf numFmtId="1" fontId="14" fillId="5" borderId="10" xfId="9" applyNumberFormat="1" applyFont="1" applyFill="1" applyBorder="1" applyAlignment="1" applyProtection="1">
      <alignment horizontal="center" vertical="top" wrapText="1"/>
    </xf>
    <xf numFmtId="1" fontId="14" fillId="5" borderId="16" xfId="9" applyNumberFormat="1" applyFont="1" applyFill="1" applyBorder="1" applyAlignment="1" applyProtection="1">
      <alignment horizontal="center" vertical="top" wrapText="1"/>
    </xf>
    <xf numFmtId="1" fontId="14" fillId="5" borderId="17" xfId="9" applyNumberFormat="1" applyFont="1" applyFill="1" applyBorder="1" applyAlignment="1" applyProtection="1">
      <alignment horizontal="center" vertical="top" wrapText="1"/>
    </xf>
    <xf numFmtId="1" fontId="14" fillId="5" borderId="14" xfId="9" applyNumberFormat="1" applyFont="1" applyFill="1" applyBorder="1" applyAlignment="1" applyProtection="1">
      <alignment horizontal="center" vertical="top" wrapText="1"/>
    </xf>
    <xf numFmtId="0" fontId="14" fillId="0" borderId="4" xfId="68" applyFont="1" applyBorder="1" applyAlignment="1">
      <alignment horizontal="left" vertical="top" wrapText="1"/>
    </xf>
    <xf numFmtId="49" fontId="14" fillId="5" borderId="4" xfId="68" applyNumberFormat="1" applyFont="1" applyFill="1" applyBorder="1" applyAlignment="1">
      <alignment vertical="top" wrapText="1"/>
    </xf>
    <xf numFmtId="1" fontId="12" fillId="5" borderId="4" xfId="9" applyNumberFormat="1" applyFont="1" applyFill="1" applyBorder="1" applyAlignment="1" applyProtection="1">
      <alignment horizontal="center" vertical="top" wrapText="1" shrinkToFit="1"/>
    </xf>
    <xf numFmtId="4" fontId="17" fillId="5" borderId="4" xfId="8" applyNumberFormat="1" applyFont="1" applyFill="1" applyBorder="1" applyAlignment="1" applyProtection="1">
      <alignment horizontal="right" vertical="top" wrapText="1" shrinkToFit="1"/>
    </xf>
    <xf numFmtId="4" fontId="13" fillId="5" borderId="4" xfId="4" applyNumberFormat="1" applyFont="1" applyFill="1" applyBorder="1" applyAlignment="1" applyProtection="1">
      <alignment horizontal="center" vertical="center" wrapText="1"/>
    </xf>
    <xf numFmtId="4" fontId="0" fillId="5" borderId="4" xfId="68" applyNumberFormat="1" applyFont="1" applyFill="1" applyBorder="1" applyAlignment="1">
      <alignment horizontal="center" vertical="center" wrapText="1"/>
    </xf>
    <xf numFmtId="0" fontId="14" fillId="5" borderId="6" xfId="26" applyFont="1" applyFill="1" applyBorder="1" applyAlignment="1">
      <alignment horizontal="left" vertical="top" wrapText="1"/>
    </xf>
    <xf numFmtId="0" fontId="14" fillId="5" borderId="8" xfId="26" applyFont="1" applyFill="1" applyBorder="1" applyAlignment="1">
      <alignment horizontal="left" vertical="top" wrapText="1"/>
    </xf>
    <xf numFmtId="0" fontId="14" fillId="5" borderId="5" xfId="26" applyFont="1" applyFill="1" applyBorder="1" applyAlignment="1">
      <alignment horizontal="left" vertical="top" wrapText="1"/>
    </xf>
    <xf numFmtId="1" fontId="12" fillId="5" borderId="15" xfId="9" applyNumberFormat="1" applyFont="1" applyFill="1" applyBorder="1" applyAlignment="1" applyProtection="1">
      <alignment horizontal="center" vertical="top" wrapText="1"/>
    </xf>
    <xf numFmtId="1" fontId="12" fillId="5" borderId="7" xfId="9" applyNumberFormat="1" applyFont="1" applyFill="1" applyBorder="1" applyAlignment="1" applyProtection="1">
      <alignment horizontal="center" vertical="top" wrapText="1"/>
    </xf>
    <xf numFmtId="1" fontId="12" fillId="5" borderId="9" xfId="9" applyNumberFormat="1" applyFont="1" applyFill="1" applyBorder="1" applyAlignment="1" applyProtection="1">
      <alignment horizontal="center" vertical="top" wrapText="1"/>
    </xf>
    <xf numFmtId="1" fontId="12" fillId="5" borderId="18" xfId="9" applyNumberFormat="1" applyFont="1" applyFill="1" applyBorder="1" applyAlignment="1" applyProtection="1">
      <alignment horizontal="center" vertical="top" wrapText="1"/>
    </xf>
    <xf numFmtId="1" fontId="12" fillId="5" borderId="1" xfId="9" applyNumberFormat="1" applyFont="1" applyFill="1" applyBorder="1" applyAlignment="1" applyProtection="1">
      <alignment horizontal="center" vertical="top" wrapText="1"/>
    </xf>
    <xf numFmtId="1" fontId="12" fillId="5" borderId="10" xfId="9" applyNumberFormat="1" applyFont="1" applyFill="1" applyBorder="1" applyAlignment="1" applyProtection="1">
      <alignment horizontal="center" vertical="top" wrapText="1"/>
    </xf>
    <xf numFmtId="1" fontId="12" fillId="5" borderId="16" xfId="9" applyNumberFormat="1" applyFont="1" applyFill="1" applyBorder="1" applyAlignment="1" applyProtection="1">
      <alignment horizontal="center" vertical="top" wrapText="1"/>
    </xf>
    <xf numFmtId="1" fontId="12" fillId="5" borderId="17" xfId="9" applyNumberFormat="1" applyFont="1" applyFill="1" applyBorder="1" applyAlignment="1" applyProtection="1">
      <alignment horizontal="center" vertical="top" wrapText="1"/>
    </xf>
    <xf numFmtId="1" fontId="12" fillId="5" borderId="14" xfId="9" applyNumberFormat="1" applyFont="1" applyFill="1" applyBorder="1" applyAlignment="1" applyProtection="1">
      <alignment horizontal="center" vertical="top" wrapText="1"/>
    </xf>
    <xf numFmtId="0" fontId="0" fillId="0" borderId="4" xfId="68" applyFont="1" applyBorder="1" applyAlignment="1">
      <alignment wrapText="1"/>
    </xf>
    <xf numFmtId="4" fontId="14" fillId="5" borderId="4" xfId="7" applyNumberFormat="1" applyFont="1" applyFill="1" applyBorder="1" applyAlignment="1" applyProtection="1">
      <alignment horizontal="center" vertical="center" wrapText="1" shrinkToFit="1"/>
    </xf>
    <xf numFmtId="4" fontId="0" fillId="0" borderId="4" xfId="68" applyNumberFormat="1" applyFont="1" applyBorder="1" applyAlignment="1">
      <alignment horizontal="center" vertical="center" wrapText="1" shrinkToFit="1"/>
    </xf>
    <xf numFmtId="4" fontId="14" fillId="0" borderId="17" xfId="68" applyNumberFormat="1" applyFont="1" applyBorder="1" applyAlignment="1" applyProtection="1">
      <alignment horizontal="center" wrapText="1"/>
      <protection locked="0"/>
    </xf>
    <xf numFmtId="0" fontId="12" fillId="0" borderId="4" xfId="3" applyFont="1" applyBorder="1" applyAlignment="1">
      <alignment horizontal="center" wrapText="1"/>
    </xf>
    <xf numFmtId="0" fontId="12" fillId="0" borderId="4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0" fontId="14" fillId="0" borderId="6" xfId="68" applyFont="1" applyBorder="1" applyAlignment="1">
      <alignment horizontal="left" vertical="top" wrapText="1"/>
    </xf>
    <xf numFmtId="0" fontId="14" fillId="0" borderId="8" xfId="68" applyFont="1" applyBorder="1" applyAlignment="1">
      <alignment horizontal="left" vertical="top" wrapText="1"/>
    </xf>
    <xf numFmtId="0" fontId="14" fillId="0" borderId="5" xfId="68" applyFont="1" applyBorder="1" applyAlignment="1">
      <alignment horizontal="left" vertical="top" wrapText="1"/>
    </xf>
    <xf numFmtId="0" fontId="14" fillId="5" borderId="6" xfId="68" applyNumberFormat="1" applyFont="1" applyFill="1" applyBorder="1" applyAlignment="1">
      <alignment horizontal="left" vertical="top" wrapText="1"/>
    </xf>
    <xf numFmtId="0" fontId="14" fillId="0" borderId="8" xfId="68" applyFont="1" applyBorder="1" applyAlignment="1">
      <alignment horizontal="left" wrapText="1"/>
    </xf>
    <xf numFmtId="0" fontId="14" fillId="0" borderId="5" xfId="68" applyFont="1" applyBorder="1" applyAlignment="1">
      <alignment horizontal="left" wrapText="1"/>
    </xf>
    <xf numFmtId="0" fontId="17" fillId="13" borderId="4" xfId="68" applyFont="1" applyFill="1" applyBorder="1" applyAlignment="1">
      <alignment horizontal="left" vertical="top" wrapText="1"/>
    </xf>
    <xf numFmtId="0" fontId="14" fillId="13" borderId="4" xfId="68" applyFont="1" applyFill="1" applyBorder="1" applyAlignment="1">
      <alignment horizontal="left" vertical="top" wrapText="1"/>
    </xf>
    <xf numFmtId="0" fontId="14" fillId="5" borderId="6" xfId="68" applyFont="1" applyFill="1" applyBorder="1" applyAlignment="1">
      <alignment horizontal="left" vertical="top" wrapText="1"/>
    </xf>
    <xf numFmtId="0" fontId="14" fillId="5" borderId="5" xfId="68" applyFont="1" applyFill="1" applyBorder="1" applyAlignment="1">
      <alignment horizontal="left" vertical="top" wrapText="1"/>
    </xf>
    <xf numFmtId="0" fontId="17" fillId="13" borderId="4" xfId="31" applyNumberFormat="1" applyFont="1" applyFill="1" applyBorder="1" applyAlignment="1" applyProtection="1">
      <alignment horizontal="left" vertical="top" wrapText="1"/>
    </xf>
    <xf numFmtId="0" fontId="17" fillId="7" borderId="4" xfId="31" applyNumberFormat="1" applyFont="1" applyFill="1" applyBorder="1" applyAlignment="1" applyProtection="1">
      <alignment horizontal="left" vertical="top" wrapText="1"/>
    </xf>
    <xf numFmtId="0" fontId="14" fillId="7" borderId="4" xfId="68" applyFont="1" applyFill="1" applyBorder="1" applyAlignment="1">
      <alignment horizontal="left" vertical="top" wrapText="1"/>
    </xf>
    <xf numFmtId="0" fontId="14" fillId="5" borderId="8" xfId="68" applyFont="1" applyFill="1" applyBorder="1" applyAlignment="1">
      <alignment horizontal="left" vertical="top" wrapText="1"/>
    </xf>
    <xf numFmtId="0" fontId="35" fillId="7" borderId="4" xfId="68" applyFont="1" applyFill="1" applyBorder="1" applyAlignment="1">
      <alignment horizontal="left" vertical="top" wrapText="1"/>
    </xf>
  </cellXfs>
  <cellStyles count="81">
    <cellStyle name="br" xfId="15"/>
    <cellStyle name="br 2" xfId="60"/>
    <cellStyle name="col" xfId="14"/>
    <cellStyle name="col 2" xfId="59"/>
    <cellStyle name="Excel Built-in Normal" xfId="36"/>
    <cellStyle name="Explanatory Text" xfId="39"/>
    <cellStyle name="style0" xfId="16"/>
    <cellStyle name="style0 2" xfId="61"/>
    <cellStyle name="TableStyleLight1" xfId="29"/>
    <cellStyle name="td" xfId="17"/>
    <cellStyle name="td 2" xfId="62"/>
    <cellStyle name="tr" xfId="13"/>
    <cellStyle name="tr 2" xfId="58"/>
    <cellStyle name="xl21" xfId="18"/>
    <cellStyle name="xl21 2" xfId="63"/>
    <cellStyle name="xl22" xfId="4"/>
    <cellStyle name="xl23" xfId="2"/>
    <cellStyle name="xl23 2" xfId="64"/>
    <cellStyle name="xl24" xfId="19"/>
    <cellStyle name="xl24 2" xfId="48"/>
    <cellStyle name="xl25" xfId="9"/>
    <cellStyle name="xl25 2" xfId="53"/>
    <cellStyle name="xl26" xfId="10"/>
    <cellStyle name="xl26 2" xfId="55"/>
    <cellStyle name="xl27" xfId="11"/>
    <cellStyle name="xl27 2" xfId="65"/>
    <cellStyle name="xl28" xfId="1"/>
    <cellStyle name="xl28 2" xfId="56"/>
    <cellStyle name="xl29" xfId="3"/>
    <cellStyle name="xl29 2" xfId="47"/>
    <cellStyle name="xl30" xfId="12"/>
    <cellStyle name="xl31" xfId="5"/>
    <cellStyle name="xl31 2" xfId="66"/>
    <cellStyle name="xl32" xfId="20"/>
    <cellStyle name="xl32 2" xfId="57"/>
    <cellStyle name="xl33" xfId="6"/>
    <cellStyle name="xl33 2" xfId="49"/>
    <cellStyle name="xl34" xfId="21"/>
    <cellStyle name="xl34 2" xfId="50"/>
    <cellStyle name="xl35" xfId="7"/>
    <cellStyle name="xl35 2" xfId="51"/>
    <cellStyle name="xl36" xfId="22"/>
    <cellStyle name="xl36 2" xfId="67"/>
    <cellStyle name="xl37" xfId="23"/>
    <cellStyle name="xl37 2" xfId="52"/>
    <cellStyle name="xl38" xfId="8"/>
    <cellStyle name="xl39" xfId="24"/>
    <cellStyle name="xl39 2" xfId="54"/>
    <cellStyle name="xl40" xfId="25"/>
    <cellStyle name="xl61" xfId="31"/>
    <cellStyle name="xl64" xfId="30"/>
    <cellStyle name="Обычный" xfId="0" builtinId="0"/>
    <cellStyle name="Обычный 10" xfId="68"/>
    <cellStyle name="Обычный 11" xfId="69"/>
    <cellStyle name="Обычный 12" xfId="74"/>
    <cellStyle name="Обычный 13" xfId="71"/>
    <cellStyle name="Обычный 14" xfId="72"/>
    <cellStyle name="Обычный 15" xfId="75"/>
    <cellStyle name="Обычный 16" xfId="77"/>
    <cellStyle name="Обычный 17" xfId="78"/>
    <cellStyle name="Обычный 18" xfId="79"/>
    <cellStyle name="Обычный 19" xfId="80"/>
    <cellStyle name="Обычный 2" xfId="27"/>
    <cellStyle name="Обычный 3" xfId="44"/>
    <cellStyle name="Обычный 4" xfId="45"/>
    <cellStyle name="Обычный 4 2" xfId="34"/>
    <cellStyle name="Обычный 4 3" xfId="76"/>
    <cellStyle name="Обычный 5" xfId="43"/>
    <cellStyle name="Обычный 6" xfId="46"/>
    <cellStyle name="Обычный 7" xfId="37"/>
    <cellStyle name="Обычный 8" xfId="38"/>
    <cellStyle name="Обычный 9" xfId="32"/>
    <cellStyle name="Обычный_КАДРЫ 2014 изменен к приказу 12.07" xfId="26"/>
    <cellStyle name="Обычный_КАДРЫ 2014 изменен к приказу 12.07 2" xfId="28"/>
    <cellStyle name="Финансовый 10" xfId="33"/>
    <cellStyle name="Финансовый 2" xfId="42"/>
    <cellStyle name="Финансовый 2 2" xfId="35"/>
    <cellStyle name="Финансовый 2 4" xfId="70"/>
    <cellStyle name="Финансовый 2 5" xfId="73"/>
    <cellStyle name="Финансовый 3 2" xfId="41"/>
    <cellStyle name="Финансовый 5" xfId="40"/>
  </cellStyles>
  <dxfs count="0"/>
  <tableStyles count="0"/>
  <colors>
    <mruColors>
      <color rgb="FF2CF30B"/>
      <color rgb="FFA0FAA0"/>
      <color rgb="FFC8FCC8"/>
      <color rgb="FFDCEFC7"/>
      <color rgb="FFFFFFCC"/>
      <color rgb="FFFFFFFF"/>
      <color rgb="FFFFFF99"/>
      <color rgb="FFCCECFF"/>
      <color rgb="FF0000CC"/>
      <color rgb="FFDFF4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CF30B"/>
  </sheetPr>
  <dimension ref="A1:AK243"/>
  <sheetViews>
    <sheetView showGridLines="0" tabSelected="1" view="pageBreakPreview" topLeftCell="A236" zoomScale="70" zoomScaleNormal="100" zoomScaleSheetLayoutView="70" workbookViewId="0">
      <selection activeCell="I248" sqref="I248"/>
    </sheetView>
  </sheetViews>
  <sheetFormatPr defaultRowHeight="18.75" outlineLevelCol="1"/>
  <cols>
    <col min="1" max="1" width="53.7109375" style="118" customWidth="1"/>
    <col min="2" max="2" width="6.28515625" style="118" customWidth="1"/>
    <col min="3" max="3" width="7.140625" style="118" customWidth="1"/>
    <col min="4" max="4" width="11.5703125" style="118" customWidth="1"/>
    <col min="5" max="5" width="6.5703125" style="118" customWidth="1"/>
    <col min="6" max="6" width="9.85546875" style="118" customWidth="1"/>
    <col min="7" max="7" width="8.140625" style="118" customWidth="1"/>
    <col min="8" max="8" width="61" style="187" customWidth="1"/>
    <col min="9" max="9" width="68.7109375" style="188" customWidth="1"/>
    <col min="10" max="10" width="11.28515625" style="187" hidden="1" customWidth="1"/>
    <col min="11" max="11" width="11.5703125" style="189" hidden="1" customWidth="1"/>
    <col min="12" max="12" width="19.28515625" style="185" hidden="1" customWidth="1" outlineLevel="1"/>
    <col min="13" max="13" width="19.42578125" style="185" hidden="1" customWidth="1"/>
    <col min="14" max="14" width="19.28515625" style="186" hidden="1" customWidth="1"/>
    <col min="15" max="15" width="18" style="185" hidden="1" customWidth="1"/>
    <col min="16" max="16" width="10.5703125" style="118" hidden="1" customWidth="1"/>
    <col min="17" max="17" width="12.140625" style="118" hidden="1" customWidth="1"/>
    <col min="18" max="18" width="21.140625" style="118" hidden="1" customWidth="1"/>
    <col min="19" max="19" width="20.28515625" style="118" customWidth="1"/>
    <col min="20" max="20" width="18.85546875" style="118" customWidth="1"/>
    <col min="21" max="21" width="16.140625" style="118" customWidth="1"/>
    <col min="22" max="22" width="0" style="118" hidden="1" customWidth="1"/>
    <col min="23" max="23" width="12.140625" style="118" hidden="1" customWidth="1"/>
    <col min="24" max="24" width="22.85546875" style="118" hidden="1" customWidth="1"/>
    <col min="25" max="25" width="17.85546875" style="118" hidden="1" customWidth="1"/>
    <col min="26" max="26" width="20.85546875" style="118" hidden="1" customWidth="1"/>
    <col min="27" max="27" width="12.28515625" style="118" hidden="1" customWidth="1"/>
    <col min="28" max="28" width="10.85546875" style="118" hidden="1" customWidth="1"/>
    <col min="29" max="29" width="12.140625" style="118" hidden="1" customWidth="1"/>
    <col min="30" max="30" width="14" style="118" hidden="1" customWidth="1"/>
    <col min="31" max="31" width="18.5703125" style="118" hidden="1" customWidth="1"/>
    <col min="32" max="32" width="17.5703125" style="118" hidden="1" customWidth="1"/>
    <col min="33" max="33" width="15.85546875" style="118" hidden="1" customWidth="1"/>
    <col min="34" max="34" width="17.28515625" style="118" customWidth="1"/>
    <col min="35" max="35" width="22" style="118" customWidth="1"/>
    <col min="36" max="36" width="9.140625" style="118"/>
    <col min="37" max="37" width="12.7109375" style="118" bestFit="1" customWidth="1"/>
    <col min="38" max="16384" width="9.140625" style="118"/>
  </cols>
  <sheetData>
    <row r="1" spans="1:35" ht="67.5" customHeight="1">
      <c r="A1" s="73"/>
      <c r="B1" s="74"/>
      <c r="C1" s="74"/>
      <c r="D1" s="74"/>
      <c r="E1" s="74"/>
      <c r="F1" s="74"/>
      <c r="G1" s="74"/>
      <c r="H1" s="74"/>
      <c r="I1" s="408" t="s">
        <v>189</v>
      </c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</row>
    <row r="2" spans="1:35" ht="30.75" customHeight="1">
      <c r="A2" s="318"/>
      <c r="B2" s="409" t="s">
        <v>59</v>
      </c>
      <c r="C2" s="409"/>
      <c r="D2" s="409"/>
      <c r="E2" s="409"/>
      <c r="F2" s="409"/>
      <c r="G2" s="409"/>
      <c r="H2" s="318" t="s">
        <v>57</v>
      </c>
      <c r="I2" s="410" t="s">
        <v>58</v>
      </c>
      <c r="J2" s="411" t="s">
        <v>177</v>
      </c>
      <c r="K2" s="411"/>
      <c r="L2" s="411"/>
      <c r="M2" s="411"/>
      <c r="N2" s="411"/>
      <c r="O2" s="411"/>
      <c r="P2" s="412" t="s">
        <v>175</v>
      </c>
      <c r="Q2" s="413"/>
      <c r="R2" s="413"/>
      <c r="S2" s="413"/>
      <c r="T2" s="413"/>
      <c r="U2" s="414"/>
      <c r="V2" s="412" t="s">
        <v>176</v>
      </c>
      <c r="W2" s="413"/>
      <c r="X2" s="413"/>
      <c r="Y2" s="413"/>
      <c r="Z2" s="413"/>
      <c r="AA2" s="414"/>
      <c r="AB2" s="412" t="s">
        <v>178</v>
      </c>
      <c r="AC2" s="413"/>
      <c r="AD2" s="413"/>
      <c r="AE2" s="413"/>
      <c r="AF2" s="413"/>
      <c r="AG2" s="414"/>
    </row>
    <row r="3" spans="1:35" ht="72.75" customHeight="1">
      <c r="A3" s="315"/>
      <c r="B3" s="2" t="s">
        <v>0</v>
      </c>
      <c r="C3" s="2" t="s">
        <v>56</v>
      </c>
      <c r="D3" s="2" t="s">
        <v>1</v>
      </c>
      <c r="E3" s="2" t="s">
        <v>2</v>
      </c>
      <c r="F3" s="2" t="s">
        <v>3</v>
      </c>
      <c r="G3" s="2" t="s">
        <v>4</v>
      </c>
      <c r="H3" s="358"/>
      <c r="I3" s="410"/>
      <c r="J3" s="236" t="s">
        <v>137</v>
      </c>
      <c r="K3" s="1" t="s">
        <v>122</v>
      </c>
      <c r="L3" s="103" t="s">
        <v>123</v>
      </c>
      <c r="M3" s="78" t="s">
        <v>154</v>
      </c>
      <c r="N3" s="78" t="s">
        <v>156</v>
      </c>
      <c r="O3" s="79" t="s">
        <v>155</v>
      </c>
      <c r="P3" s="242" t="s">
        <v>137</v>
      </c>
      <c r="Q3" s="87" t="s">
        <v>122</v>
      </c>
      <c r="R3" s="242" t="s">
        <v>123</v>
      </c>
      <c r="S3" s="242" t="s">
        <v>124</v>
      </c>
      <c r="T3" s="242" t="s">
        <v>60</v>
      </c>
      <c r="U3" s="242" t="s">
        <v>61</v>
      </c>
      <c r="V3" s="242" t="s">
        <v>137</v>
      </c>
      <c r="W3" s="87" t="s">
        <v>122</v>
      </c>
      <c r="X3" s="242" t="s">
        <v>123</v>
      </c>
      <c r="Y3" s="242" t="s">
        <v>124</v>
      </c>
      <c r="Z3" s="242" t="s">
        <v>60</v>
      </c>
      <c r="AA3" s="242" t="s">
        <v>61</v>
      </c>
      <c r="AB3" s="242" t="s">
        <v>137</v>
      </c>
      <c r="AC3" s="87" t="s">
        <v>122</v>
      </c>
      <c r="AD3" s="242" t="s">
        <v>123</v>
      </c>
      <c r="AE3" s="242" t="s">
        <v>124</v>
      </c>
      <c r="AF3" s="242" t="s">
        <v>60</v>
      </c>
      <c r="AG3" s="242" t="s">
        <v>61</v>
      </c>
    </row>
    <row r="4" spans="1:35" ht="37.5" customHeight="1">
      <c r="A4" s="375" t="s">
        <v>126</v>
      </c>
      <c r="B4" s="375"/>
      <c r="C4" s="375"/>
      <c r="D4" s="375"/>
      <c r="E4" s="375"/>
      <c r="F4" s="375"/>
      <c r="G4" s="375"/>
      <c r="H4" s="375"/>
      <c r="I4" s="57"/>
      <c r="J4" s="58"/>
      <c r="K4" s="59" t="e">
        <f>K5+K48+K183+#REF!+K217+#REF!+#REF!+#REF!+#REF!+#REF!+#REF!</f>
        <v>#REF!</v>
      </c>
      <c r="L4" s="66"/>
      <c r="M4" s="59" t="e">
        <f>M5+M48+M183+#REF!+M217+#REF!+#REF!+#REF!+#REF!+#REF!+#REF!</f>
        <v>#REF!</v>
      </c>
      <c r="N4" s="59" t="e">
        <f>N5+N48+N183+#REF!+N217+#REF!+#REF!+#REF!+#REF!+#REF!+#REF!</f>
        <v>#REF!</v>
      </c>
      <c r="O4" s="59" t="e">
        <f>O5+O48+O183+#REF!+O217+#REF!+#REF!+#REF!+#REF!+#REF!+#REF!</f>
        <v>#REF!</v>
      </c>
      <c r="P4" s="59"/>
      <c r="Q4" s="59" t="e">
        <f>Q5+Q48+Q183+#REF!+Q217+Q223+Q226+Q230+Q232+Q234+Q238</f>
        <v>#REF!</v>
      </c>
      <c r="R4" s="59" t="e">
        <f>R5+R48+R183+#REF!+R217+R223+R226+R230+R232+R234+R238</f>
        <v>#REF!</v>
      </c>
      <c r="S4" s="59">
        <f>T4+U4</f>
        <v>67579015.937999994</v>
      </c>
      <c r="T4" s="59">
        <f>T5+T48+T183+T217+T223+T226+T228+T230+T232+T234+T238</f>
        <v>67579015.937999994</v>
      </c>
      <c r="U4" s="59">
        <f>U5+U48+U183+U217+U223+U226+U228+U230+U232+U234+U238</f>
        <v>0</v>
      </c>
      <c r="V4" s="59" t="e">
        <f>V5+V48+V183+#REF!+V217+#REF!+#REF!+#REF!+#REF!+#REF!+#REF!</f>
        <v>#REF!</v>
      </c>
      <c r="W4" s="59" t="e">
        <f>W5+W48+W183+#REF!+W217+#REF!+#REF!+#REF!+#REF!+#REF!+#REF!</f>
        <v>#REF!</v>
      </c>
      <c r="X4" s="59" t="e">
        <f>X5+X48+X183+#REF!+X217+#REF!+#REF!+#REF!+#REF!+#REF!+#REF!</f>
        <v>#REF!</v>
      </c>
      <c r="Y4" s="59" t="e">
        <f>Y5+Y48+Y183+#REF!+Y217+#REF!+#REF!+#REF!+#REF!+#REF!+#REF!</f>
        <v>#REF!</v>
      </c>
      <c r="Z4" s="59" t="e">
        <f>Z5+Z48+Z183+#REF!+Z217+#REF!+#REF!+#REF!+#REF!+#REF!+#REF!</f>
        <v>#REF!</v>
      </c>
      <c r="AA4" s="59" t="e">
        <f>AA5+AA48+AA183+#REF!+AA217+#REF!+#REF!+#REF!+#REF!+#REF!+#REF!</f>
        <v>#REF!</v>
      </c>
      <c r="AB4" s="59" t="e">
        <f>AB5+AB48+AB183+#REF!+AB217+#REF!+#REF!+#REF!+#REF!+#REF!+#REF!</f>
        <v>#REF!</v>
      </c>
      <c r="AC4" s="59" t="e">
        <f>AC5+AC48+AC183+#REF!+AC217+#REF!+#REF!+#REF!+#REF!+#REF!+#REF!</f>
        <v>#REF!</v>
      </c>
      <c r="AD4" s="59" t="e">
        <f>AD5+AD48+AD183+#REF!+AD217+#REF!+#REF!+#REF!+#REF!+#REF!+#REF!</f>
        <v>#REF!</v>
      </c>
      <c r="AE4" s="59" t="e">
        <f>AE5+AE48+AE183+#REF!+AE217+#REF!+#REF!+#REF!+#REF!+#REF!+#REF!</f>
        <v>#REF!</v>
      </c>
      <c r="AF4" s="59" t="e">
        <f>AF5+AF48+AF183+#REF!+AF217+#REF!+#REF!+#REF!+#REF!+#REF!+#REF!</f>
        <v>#REF!</v>
      </c>
      <c r="AG4" s="59" t="e">
        <f>AG5+AG48+AG183+#REF!+AG217+#REF!+#REF!+#REF!+#REF!+#REF!+#REF!</f>
        <v>#REF!</v>
      </c>
      <c r="AH4" s="127">
        <f>S4-T4</f>
        <v>0</v>
      </c>
    </row>
    <row r="5" spans="1:35" ht="276.75" customHeight="1">
      <c r="A5" s="235" t="s">
        <v>65</v>
      </c>
      <c r="B5" s="6" t="s">
        <v>5</v>
      </c>
      <c r="C5" s="6" t="s">
        <v>55</v>
      </c>
      <c r="D5" s="227" t="s">
        <v>147</v>
      </c>
      <c r="E5" s="6" t="s">
        <v>6</v>
      </c>
      <c r="F5" s="227" t="s">
        <v>78</v>
      </c>
      <c r="G5" s="119">
        <v>1111</v>
      </c>
      <c r="H5" s="235" t="s">
        <v>163</v>
      </c>
      <c r="I5" s="35" t="s">
        <v>127</v>
      </c>
      <c r="J5" s="5" t="s">
        <v>79</v>
      </c>
      <c r="K5" s="24" t="e">
        <f>K6+#REF!+K8+K13+K22+K29+K32+K34+#REF!</f>
        <v>#REF!</v>
      </c>
      <c r="L5" s="233" t="e">
        <f>M5/K5</f>
        <v>#REF!</v>
      </c>
      <c r="M5" s="233" t="e">
        <f>M6+#REF!+M8+M13+M22+M29+M32+M34+M39+M44+#REF!</f>
        <v>#REF!</v>
      </c>
      <c r="N5" s="233" t="e">
        <f>N6+#REF!+N8+N13+N22+N29+N32+N34+N39+N44+#REF!</f>
        <v>#REF!</v>
      </c>
      <c r="O5" s="233" t="e">
        <f>O6+#REF!+O8+O13+O22+O29+O32+O34+O39+O44+#REF!</f>
        <v>#REF!</v>
      </c>
      <c r="P5" s="233"/>
      <c r="Q5" s="233" t="e">
        <f>Q6+Q8+Q13+Q22+Q29+Q32+Q34+Q39+Q44+#REF!</f>
        <v>#REF!</v>
      </c>
      <c r="R5" s="233" t="e">
        <f>R6+R8+R13+R22+R29+R32+R34+R39+R44+#REF!</f>
        <v>#REF!</v>
      </c>
      <c r="S5" s="233">
        <f>S6+S8+S13+S22+S29+S32+S34+S39+S44</f>
        <v>1735700</v>
      </c>
      <c r="T5" s="233">
        <f t="shared" ref="T5:U5" si="0">T6+T8+T13+T22+T29+T32+T34+T39+T44</f>
        <v>1735700</v>
      </c>
      <c r="U5" s="233">
        <f t="shared" si="0"/>
        <v>0</v>
      </c>
      <c r="V5" s="233" t="e">
        <f>V6+#REF!+V8+V13+V22+V29+V32+V34+V39+V44+#REF!</f>
        <v>#REF!</v>
      </c>
      <c r="W5" s="233" t="e">
        <f>W6+#REF!+W8+W13+W22+W29+W32+W34+W39+W44+#REF!</f>
        <v>#REF!</v>
      </c>
      <c r="X5" s="233" t="e">
        <f>X6+#REF!+X8+X13+X22+X29+X32+X34+X39+X44+#REF!</f>
        <v>#REF!</v>
      </c>
      <c r="Y5" s="233" t="e">
        <f>Y6+#REF!+Y8+Y13+Y22+Y29+Y32+Y34+Y39+Y44+#REF!</f>
        <v>#REF!</v>
      </c>
      <c r="Z5" s="233" t="e">
        <f>Z6+#REF!+Z8+Z13+Z22+Z29+Z32+Z34+Z39+Z44+#REF!</f>
        <v>#REF!</v>
      </c>
      <c r="AA5" s="233" t="e">
        <f>AA6+#REF!+AA8+AA13+AA22+AA29+AA32+AA34+AA39+AA44+#REF!</f>
        <v>#REF!</v>
      </c>
      <c r="AB5" s="233" t="e">
        <f>AB6+#REF!+AB8+AB13+AB22+AB29+AB32+AB34+AB39+AB44+#REF!</f>
        <v>#REF!</v>
      </c>
      <c r="AC5" s="233" t="e">
        <f>AC6+#REF!+AC8+AC13+AC22+AC29+AC32+AC34+AC39+AC44+#REF!</f>
        <v>#REF!</v>
      </c>
      <c r="AD5" s="233" t="e">
        <f>AD6+#REF!+AD8+AD13+AD22+AD29+AD32+AD34+AD39+AD44+#REF!</f>
        <v>#REF!</v>
      </c>
      <c r="AE5" s="233" t="e">
        <f>AE6+#REF!+AE8+AE13+AE22+AE29+AE32+AE34+AE39+AE44+#REF!</f>
        <v>#REF!</v>
      </c>
      <c r="AF5" s="233" t="e">
        <f>AF6+#REF!+AF8+AF13+AF22+AF29+AF32+AF34+AF39+AF44+#REF!</f>
        <v>#REF!</v>
      </c>
      <c r="AG5" s="233" t="e">
        <f>AG6+#REF!+AG8+AG13+AG22+AG29+AG32+AG34+AG39+AG44+#REF!</f>
        <v>#REF!</v>
      </c>
    </row>
    <row r="6" spans="1:35" s="120" customFormat="1" ht="40.5" customHeight="1">
      <c r="A6" s="376" t="s">
        <v>76</v>
      </c>
      <c r="B6" s="315"/>
      <c r="C6" s="315"/>
      <c r="D6" s="315"/>
      <c r="E6" s="315"/>
      <c r="F6" s="315"/>
      <c r="G6" s="315"/>
      <c r="H6" s="387" t="s">
        <v>174</v>
      </c>
      <c r="I6" s="17" t="s">
        <v>64</v>
      </c>
      <c r="J6" s="256"/>
      <c r="K6" s="24">
        <v>3</v>
      </c>
      <c r="L6" s="233">
        <f>M6/K6</f>
        <v>8000</v>
      </c>
      <c r="M6" s="7">
        <v>24000</v>
      </c>
      <c r="N6" s="42">
        <v>24000</v>
      </c>
      <c r="O6" s="233" t="e">
        <f>#REF!</f>
        <v>#REF!</v>
      </c>
      <c r="P6" s="233"/>
      <c r="Q6" s="233">
        <f>Q7</f>
        <v>3</v>
      </c>
      <c r="R6" s="233">
        <f>R7</f>
        <v>6000</v>
      </c>
      <c r="S6" s="233">
        <f t="shared" ref="S6:T6" si="1">S7</f>
        <v>18000</v>
      </c>
      <c r="T6" s="233">
        <f t="shared" si="1"/>
        <v>18000</v>
      </c>
      <c r="U6" s="233">
        <f>U7</f>
        <v>0</v>
      </c>
      <c r="V6" s="233" t="e">
        <f>#REF!</f>
        <v>#REF!</v>
      </c>
      <c r="W6" s="233">
        <f>W7</f>
        <v>3</v>
      </c>
      <c r="X6" s="233">
        <f t="shared" ref="X6:Z6" si="2">X7</f>
        <v>6000</v>
      </c>
      <c r="Y6" s="233">
        <f t="shared" si="2"/>
        <v>18000</v>
      </c>
      <c r="Z6" s="233">
        <f t="shared" si="2"/>
        <v>18000</v>
      </c>
      <c r="AA6" s="233" t="e">
        <f>#REF!</f>
        <v>#REF!</v>
      </c>
      <c r="AB6" s="233" t="e">
        <f>#REF!</f>
        <v>#REF!</v>
      </c>
      <c r="AC6" s="233">
        <f>AC7</f>
        <v>3</v>
      </c>
      <c r="AD6" s="233">
        <f t="shared" ref="AD6:AG6" si="3">AD7</f>
        <v>6000</v>
      </c>
      <c r="AE6" s="233">
        <f t="shared" si="3"/>
        <v>18000</v>
      </c>
      <c r="AF6" s="233">
        <f t="shared" si="3"/>
        <v>18000</v>
      </c>
      <c r="AG6" s="233">
        <f t="shared" si="3"/>
        <v>0</v>
      </c>
      <c r="AI6" s="121"/>
    </row>
    <row r="7" spans="1:35" s="120" customFormat="1" ht="27.75" customHeight="1">
      <c r="A7" s="317"/>
      <c r="B7" s="315"/>
      <c r="C7" s="315"/>
      <c r="D7" s="315"/>
      <c r="E7" s="315"/>
      <c r="F7" s="315"/>
      <c r="G7" s="315"/>
      <c r="H7" s="387"/>
      <c r="I7" s="13" t="s">
        <v>95</v>
      </c>
      <c r="J7" s="243"/>
      <c r="K7" s="25">
        <v>2</v>
      </c>
      <c r="L7" s="262"/>
      <c r="M7" s="244"/>
      <c r="N7" s="240"/>
      <c r="O7" s="251"/>
      <c r="P7" s="122" t="s">
        <v>63</v>
      </c>
      <c r="Q7" s="123">
        <v>3</v>
      </c>
      <c r="R7" s="123">
        <v>6000</v>
      </c>
      <c r="S7" s="123">
        <v>18000</v>
      </c>
      <c r="T7" s="123">
        <v>18000</v>
      </c>
      <c r="U7" s="123"/>
      <c r="V7" s="124" t="s">
        <v>63</v>
      </c>
      <c r="W7" s="125">
        <v>3</v>
      </c>
      <c r="X7" s="125">
        <v>6000</v>
      </c>
      <c r="Y7" s="125">
        <v>18000</v>
      </c>
      <c r="Z7" s="125">
        <v>18000</v>
      </c>
      <c r="AA7" s="125"/>
      <c r="AB7" s="124" t="s">
        <v>63</v>
      </c>
      <c r="AC7" s="125">
        <v>3</v>
      </c>
      <c r="AD7" s="125">
        <v>6000</v>
      </c>
      <c r="AE7" s="125">
        <v>18000</v>
      </c>
      <c r="AF7" s="125">
        <v>18000</v>
      </c>
      <c r="AG7" s="126"/>
      <c r="AI7" s="121"/>
    </row>
    <row r="8" spans="1:35" s="120" customFormat="1" ht="39" customHeight="1">
      <c r="A8" s="313" t="s">
        <v>11</v>
      </c>
      <c r="B8" s="377"/>
      <c r="C8" s="315"/>
      <c r="D8" s="315"/>
      <c r="E8" s="315"/>
      <c r="F8" s="315"/>
      <c r="G8" s="315"/>
      <c r="H8" s="387"/>
      <c r="I8" s="17" t="s">
        <v>64</v>
      </c>
      <c r="J8" s="3"/>
      <c r="K8" s="24">
        <v>6</v>
      </c>
      <c r="L8" s="233">
        <f>M8/K8</f>
        <v>4166.666666666667</v>
      </c>
      <c r="M8" s="29">
        <f>M9</f>
        <v>25000</v>
      </c>
      <c r="N8" s="29">
        <f>N9</f>
        <v>25000</v>
      </c>
      <c r="O8" s="233">
        <f>O9</f>
        <v>0</v>
      </c>
      <c r="P8" s="233" t="str">
        <f t="shared" ref="P8:AG8" si="4">P9</f>
        <v>чел</v>
      </c>
      <c r="Q8" s="233">
        <f t="shared" si="4"/>
        <v>2</v>
      </c>
      <c r="R8" s="233">
        <f t="shared" si="4"/>
        <v>5000</v>
      </c>
      <c r="S8" s="233">
        <f t="shared" si="4"/>
        <v>25000</v>
      </c>
      <c r="T8" s="233">
        <f t="shared" si="4"/>
        <v>25000</v>
      </c>
      <c r="U8" s="233">
        <f t="shared" si="4"/>
        <v>0</v>
      </c>
      <c r="V8" s="233" t="str">
        <f t="shared" si="4"/>
        <v>чел</v>
      </c>
      <c r="W8" s="233">
        <f t="shared" si="4"/>
        <v>2</v>
      </c>
      <c r="X8" s="233">
        <f t="shared" si="4"/>
        <v>5000</v>
      </c>
      <c r="Y8" s="233">
        <f t="shared" si="4"/>
        <v>25000</v>
      </c>
      <c r="Z8" s="233">
        <f t="shared" si="4"/>
        <v>25000</v>
      </c>
      <c r="AA8" s="233">
        <f t="shared" si="4"/>
        <v>0</v>
      </c>
      <c r="AB8" s="233" t="str">
        <f t="shared" si="4"/>
        <v>чел</v>
      </c>
      <c r="AC8" s="233">
        <f t="shared" si="4"/>
        <v>2</v>
      </c>
      <c r="AD8" s="233">
        <f t="shared" si="4"/>
        <v>5000</v>
      </c>
      <c r="AE8" s="233">
        <f t="shared" si="4"/>
        <v>25000</v>
      </c>
      <c r="AF8" s="233">
        <f t="shared" si="4"/>
        <v>25000</v>
      </c>
      <c r="AG8" s="233">
        <f t="shared" si="4"/>
        <v>0</v>
      </c>
      <c r="AI8" s="121"/>
    </row>
    <row r="9" spans="1:35" s="120" customFormat="1" ht="26.25" customHeight="1">
      <c r="A9" s="359"/>
      <c r="B9" s="315"/>
      <c r="C9" s="315"/>
      <c r="D9" s="315"/>
      <c r="E9" s="315"/>
      <c r="F9" s="315"/>
      <c r="G9" s="315"/>
      <c r="H9" s="387"/>
      <c r="I9" s="13" t="s">
        <v>97</v>
      </c>
      <c r="J9" s="320" t="s">
        <v>79</v>
      </c>
      <c r="K9" s="25">
        <v>2</v>
      </c>
      <c r="L9" s="228">
        <v>5000</v>
      </c>
      <c r="M9" s="367">
        <f>ROUND(K9*L9+K10*L10+K11*L11+K12*L12,0)</f>
        <v>25000</v>
      </c>
      <c r="N9" s="366">
        <v>25000</v>
      </c>
      <c r="O9" s="369"/>
      <c r="P9" s="320" t="s">
        <v>79</v>
      </c>
      <c r="Q9" s="228">
        <v>2</v>
      </c>
      <c r="R9" s="228">
        <v>5000</v>
      </c>
      <c r="S9" s="367">
        <f>ROUND(Q9*R9+Q10*R10+Q11*R11+Q12*R12,0)</f>
        <v>25000</v>
      </c>
      <c r="T9" s="366">
        <v>25000</v>
      </c>
      <c r="U9" s="123"/>
      <c r="V9" s="320" t="s">
        <v>79</v>
      </c>
      <c r="W9" s="25">
        <v>2</v>
      </c>
      <c r="X9" s="228">
        <v>5000</v>
      </c>
      <c r="Y9" s="367">
        <f>ROUND(W9*X9+W10*X10+W11*X11+W12*X12,0)</f>
        <v>25000</v>
      </c>
      <c r="Z9" s="366">
        <v>25000</v>
      </c>
      <c r="AA9" s="126"/>
      <c r="AB9" s="320" t="s">
        <v>79</v>
      </c>
      <c r="AC9" s="25">
        <v>2</v>
      </c>
      <c r="AD9" s="228">
        <v>5000</v>
      </c>
      <c r="AE9" s="367">
        <f>ROUND(AC9*AD9+AC10*AD10+AC11*AD11+AC12*AD12,0)</f>
        <v>25000</v>
      </c>
      <c r="AF9" s="366">
        <v>25000</v>
      </c>
      <c r="AG9" s="126"/>
      <c r="AI9" s="121"/>
    </row>
    <row r="10" spans="1:35" s="120" customFormat="1" ht="26.25" customHeight="1">
      <c r="A10" s="288"/>
      <c r="B10" s="315"/>
      <c r="C10" s="315"/>
      <c r="D10" s="315"/>
      <c r="E10" s="315"/>
      <c r="F10" s="315"/>
      <c r="G10" s="315"/>
      <c r="H10" s="387"/>
      <c r="I10" s="13" t="s">
        <v>99</v>
      </c>
      <c r="J10" s="320"/>
      <c r="K10" s="25">
        <v>1</v>
      </c>
      <c r="L10" s="228">
        <v>5000</v>
      </c>
      <c r="M10" s="367"/>
      <c r="N10" s="366"/>
      <c r="O10" s="369"/>
      <c r="P10" s="320"/>
      <c r="Q10" s="228">
        <v>1</v>
      </c>
      <c r="R10" s="228">
        <v>5000</v>
      </c>
      <c r="S10" s="367"/>
      <c r="T10" s="366"/>
      <c r="U10" s="123"/>
      <c r="V10" s="320"/>
      <c r="W10" s="25">
        <v>1</v>
      </c>
      <c r="X10" s="228">
        <v>5000</v>
      </c>
      <c r="Y10" s="367"/>
      <c r="Z10" s="366"/>
      <c r="AA10" s="126"/>
      <c r="AB10" s="320"/>
      <c r="AC10" s="25">
        <v>1</v>
      </c>
      <c r="AD10" s="228">
        <v>5000</v>
      </c>
      <c r="AE10" s="367"/>
      <c r="AF10" s="366"/>
      <c r="AG10" s="126"/>
      <c r="AI10" s="121"/>
    </row>
    <row r="11" spans="1:35" s="120" customFormat="1" ht="26.25" customHeight="1">
      <c r="A11" s="288"/>
      <c r="B11" s="315"/>
      <c r="C11" s="315"/>
      <c r="D11" s="315"/>
      <c r="E11" s="315"/>
      <c r="F11" s="315"/>
      <c r="G11" s="315"/>
      <c r="H11" s="387"/>
      <c r="I11" s="13" t="s">
        <v>96</v>
      </c>
      <c r="J11" s="320"/>
      <c r="K11" s="25">
        <v>1</v>
      </c>
      <c r="L11" s="228">
        <v>5000</v>
      </c>
      <c r="M11" s="367"/>
      <c r="N11" s="366"/>
      <c r="O11" s="369"/>
      <c r="P11" s="320"/>
      <c r="Q11" s="228">
        <v>1</v>
      </c>
      <c r="R11" s="228">
        <v>5000</v>
      </c>
      <c r="S11" s="367"/>
      <c r="T11" s="366"/>
      <c r="U11" s="123"/>
      <c r="V11" s="320"/>
      <c r="W11" s="25">
        <v>1</v>
      </c>
      <c r="X11" s="228">
        <v>5000</v>
      </c>
      <c r="Y11" s="367"/>
      <c r="Z11" s="366"/>
      <c r="AA11" s="126"/>
      <c r="AB11" s="320"/>
      <c r="AC11" s="25">
        <v>1</v>
      </c>
      <c r="AD11" s="228">
        <v>5000</v>
      </c>
      <c r="AE11" s="367"/>
      <c r="AF11" s="366"/>
      <c r="AG11" s="126"/>
      <c r="AI11" s="121"/>
    </row>
    <row r="12" spans="1:35" s="120" customFormat="1" ht="36" customHeight="1">
      <c r="A12" s="288"/>
      <c r="B12" s="315"/>
      <c r="C12" s="315"/>
      <c r="D12" s="315"/>
      <c r="E12" s="315"/>
      <c r="F12" s="315"/>
      <c r="G12" s="315"/>
      <c r="H12" s="387"/>
      <c r="I12" s="13" t="s">
        <v>138</v>
      </c>
      <c r="J12" s="320"/>
      <c r="K12" s="25">
        <v>1</v>
      </c>
      <c r="L12" s="228">
        <v>5000</v>
      </c>
      <c r="M12" s="367"/>
      <c r="N12" s="366"/>
      <c r="O12" s="369"/>
      <c r="P12" s="320"/>
      <c r="Q12" s="228">
        <v>1</v>
      </c>
      <c r="R12" s="228">
        <v>5000</v>
      </c>
      <c r="S12" s="367"/>
      <c r="T12" s="366"/>
      <c r="U12" s="123"/>
      <c r="V12" s="320"/>
      <c r="W12" s="25">
        <v>1</v>
      </c>
      <c r="X12" s="228">
        <v>5000</v>
      </c>
      <c r="Y12" s="367"/>
      <c r="Z12" s="366"/>
      <c r="AA12" s="126"/>
      <c r="AB12" s="320"/>
      <c r="AC12" s="25">
        <v>1</v>
      </c>
      <c r="AD12" s="228">
        <v>5000</v>
      </c>
      <c r="AE12" s="367"/>
      <c r="AF12" s="366"/>
      <c r="AG12" s="126"/>
      <c r="AI12" s="121"/>
    </row>
    <row r="13" spans="1:35" s="120" customFormat="1" ht="49.5" customHeight="1">
      <c r="A13" s="265" t="s">
        <v>35</v>
      </c>
      <c r="B13" s="378"/>
      <c r="C13" s="379"/>
      <c r="D13" s="379"/>
      <c r="E13" s="379"/>
      <c r="F13" s="379"/>
      <c r="G13" s="380"/>
      <c r="H13" s="387"/>
      <c r="I13" s="193" t="s">
        <v>64</v>
      </c>
      <c r="J13" s="39"/>
      <c r="K13" s="194">
        <f>K14+K15</f>
        <v>34</v>
      </c>
      <c r="L13" s="7">
        <f>M13/K13</f>
        <v>10294.117647058823</v>
      </c>
      <c r="M13" s="7">
        <f>M14</f>
        <v>350000</v>
      </c>
      <c r="N13" s="7">
        <f>N14</f>
        <v>350000</v>
      </c>
      <c r="O13" s="7">
        <f>O14</f>
        <v>0</v>
      </c>
      <c r="P13" s="7">
        <f t="shared" ref="P13:AG13" si="5">P14</f>
        <v>0</v>
      </c>
      <c r="Q13" s="7">
        <f t="shared" si="5"/>
        <v>28</v>
      </c>
      <c r="R13" s="7">
        <f t="shared" si="5"/>
        <v>3000</v>
      </c>
      <c r="S13" s="7">
        <f>SUM(S14:S21)</f>
        <v>265000</v>
      </c>
      <c r="T13" s="7">
        <f>SUM(T14:T21)</f>
        <v>265000</v>
      </c>
      <c r="U13" s="7">
        <f t="shared" si="5"/>
        <v>0</v>
      </c>
      <c r="V13" s="234">
        <f t="shared" si="5"/>
        <v>0</v>
      </c>
      <c r="W13" s="234">
        <f t="shared" si="5"/>
        <v>28</v>
      </c>
      <c r="X13" s="234">
        <f t="shared" ref="X13:Y13" si="6">SUM(X14:X21)</f>
        <v>19000</v>
      </c>
      <c r="Y13" s="234">
        <f t="shared" si="6"/>
        <v>168000</v>
      </c>
      <c r="Z13" s="234">
        <f t="shared" si="5"/>
        <v>0</v>
      </c>
      <c r="AA13" s="234">
        <f t="shared" si="5"/>
        <v>0</v>
      </c>
      <c r="AB13" s="234">
        <f t="shared" si="5"/>
        <v>0</v>
      </c>
      <c r="AC13" s="234">
        <f t="shared" ref="AC13:AE13" si="7">SUM(AC14:AC21)</f>
        <v>39</v>
      </c>
      <c r="AD13" s="234">
        <f t="shared" si="7"/>
        <v>19000</v>
      </c>
      <c r="AE13" s="234">
        <f t="shared" si="7"/>
        <v>192000</v>
      </c>
      <c r="AF13" s="234">
        <f t="shared" si="5"/>
        <v>0</v>
      </c>
      <c r="AG13" s="234">
        <f t="shared" si="5"/>
        <v>0</v>
      </c>
      <c r="AI13" s="121"/>
    </row>
    <row r="14" spans="1:35" s="120" customFormat="1" ht="51" customHeight="1">
      <c r="A14" s="266"/>
      <c r="B14" s="381"/>
      <c r="C14" s="382"/>
      <c r="D14" s="382"/>
      <c r="E14" s="382"/>
      <c r="F14" s="382"/>
      <c r="G14" s="383"/>
      <c r="H14" s="387"/>
      <c r="I14" s="191" t="s">
        <v>148</v>
      </c>
      <c r="J14" s="368"/>
      <c r="K14" s="117">
        <v>22</v>
      </c>
      <c r="L14" s="238">
        <v>5000</v>
      </c>
      <c r="M14" s="367">
        <f>ROUND(K14*L14+K15*L15,0)</f>
        <v>350000</v>
      </c>
      <c r="N14" s="366">
        <v>350000</v>
      </c>
      <c r="O14" s="370"/>
      <c r="P14" s="126"/>
      <c r="Q14" s="123">
        <v>28</v>
      </c>
      <c r="R14" s="238">
        <v>3000</v>
      </c>
      <c r="S14" s="238">
        <v>84000</v>
      </c>
      <c r="T14" s="238">
        <v>84000</v>
      </c>
      <c r="U14" s="123"/>
      <c r="V14" s="126"/>
      <c r="W14" s="125">
        <v>28</v>
      </c>
      <c r="X14" s="238">
        <v>3000</v>
      </c>
      <c r="Y14" s="238">
        <v>84000</v>
      </c>
      <c r="Z14" s="126"/>
      <c r="AA14" s="126"/>
      <c r="AB14" s="126"/>
      <c r="AC14" s="125">
        <v>28</v>
      </c>
      <c r="AD14" s="238">
        <v>3000</v>
      </c>
      <c r="AE14" s="238">
        <v>84000</v>
      </c>
      <c r="AF14" s="126"/>
      <c r="AG14" s="126"/>
      <c r="AI14" s="121"/>
    </row>
    <row r="15" spans="1:35" s="120" customFormat="1" ht="39" customHeight="1">
      <c r="A15" s="266"/>
      <c r="B15" s="381"/>
      <c r="C15" s="382"/>
      <c r="D15" s="382"/>
      <c r="E15" s="382"/>
      <c r="F15" s="382"/>
      <c r="G15" s="383"/>
      <c r="H15" s="387"/>
      <c r="I15" s="371" t="s">
        <v>98</v>
      </c>
      <c r="J15" s="368"/>
      <c r="K15" s="117">
        <v>12</v>
      </c>
      <c r="L15" s="238">
        <v>20000</v>
      </c>
      <c r="M15" s="367"/>
      <c r="N15" s="366"/>
      <c r="O15" s="370"/>
      <c r="P15" s="126"/>
      <c r="Q15" s="123">
        <v>3</v>
      </c>
      <c r="R15" s="238">
        <v>12000</v>
      </c>
      <c r="S15" s="238">
        <v>36000</v>
      </c>
      <c r="T15" s="238">
        <v>36000</v>
      </c>
      <c r="U15" s="123"/>
      <c r="V15" s="126"/>
      <c r="W15" s="125">
        <v>6</v>
      </c>
      <c r="X15" s="238">
        <v>12000</v>
      </c>
      <c r="Y15" s="238">
        <v>72000</v>
      </c>
      <c r="Z15" s="126"/>
      <c r="AA15" s="126"/>
      <c r="AB15" s="126"/>
      <c r="AC15" s="125">
        <v>8</v>
      </c>
      <c r="AD15" s="238">
        <v>12000</v>
      </c>
      <c r="AE15" s="238">
        <v>96000</v>
      </c>
      <c r="AF15" s="126"/>
      <c r="AG15" s="126"/>
      <c r="AI15" s="121"/>
    </row>
    <row r="16" spans="1:35" s="120" customFormat="1" ht="39" customHeight="1">
      <c r="A16" s="266"/>
      <c r="B16" s="381"/>
      <c r="C16" s="382"/>
      <c r="D16" s="382"/>
      <c r="E16" s="382"/>
      <c r="F16" s="382"/>
      <c r="G16" s="383"/>
      <c r="H16" s="387"/>
      <c r="I16" s="372"/>
      <c r="J16" s="241"/>
      <c r="K16" s="117"/>
      <c r="L16" s="238"/>
      <c r="M16" s="244"/>
      <c r="N16" s="240"/>
      <c r="O16" s="252"/>
      <c r="P16" s="126"/>
      <c r="Q16" s="229">
        <v>1</v>
      </c>
      <c r="R16" s="238">
        <v>4000</v>
      </c>
      <c r="S16" s="238">
        <v>4000</v>
      </c>
      <c r="T16" s="238">
        <v>4000</v>
      </c>
      <c r="U16" s="123"/>
      <c r="V16" s="126"/>
      <c r="W16" s="125"/>
      <c r="X16" s="238"/>
      <c r="Y16" s="238"/>
      <c r="Z16" s="126"/>
      <c r="AA16" s="126"/>
      <c r="AB16" s="126"/>
      <c r="AC16" s="125"/>
      <c r="AD16" s="238"/>
      <c r="AE16" s="238"/>
      <c r="AF16" s="126"/>
      <c r="AG16" s="126"/>
      <c r="AI16" s="121"/>
    </row>
    <row r="17" spans="1:35" s="120" customFormat="1" ht="39" customHeight="1">
      <c r="A17" s="266"/>
      <c r="B17" s="381"/>
      <c r="C17" s="382"/>
      <c r="D17" s="382"/>
      <c r="E17" s="382"/>
      <c r="F17" s="382"/>
      <c r="G17" s="383"/>
      <c r="H17" s="387"/>
      <c r="I17" s="372"/>
      <c r="J17" s="241"/>
      <c r="K17" s="117"/>
      <c r="L17" s="238"/>
      <c r="M17" s="244"/>
      <c r="N17" s="240"/>
      <c r="O17" s="252"/>
      <c r="P17" s="126"/>
      <c r="Q17" s="229">
        <v>4</v>
      </c>
      <c r="R17" s="238">
        <v>12000</v>
      </c>
      <c r="S17" s="238">
        <v>48000</v>
      </c>
      <c r="T17" s="238">
        <v>48000</v>
      </c>
      <c r="U17" s="123"/>
      <c r="V17" s="126"/>
      <c r="W17" s="125"/>
      <c r="X17" s="238"/>
      <c r="Y17" s="238"/>
      <c r="Z17" s="126"/>
      <c r="AA17" s="126"/>
      <c r="AB17" s="126"/>
      <c r="AC17" s="125"/>
      <c r="AD17" s="238"/>
      <c r="AE17" s="238"/>
      <c r="AF17" s="126"/>
      <c r="AG17" s="126"/>
      <c r="AI17" s="121"/>
    </row>
    <row r="18" spans="1:35" s="120" customFormat="1" ht="39" customHeight="1">
      <c r="A18" s="266"/>
      <c r="B18" s="381"/>
      <c r="C18" s="382"/>
      <c r="D18" s="382"/>
      <c r="E18" s="382"/>
      <c r="F18" s="382"/>
      <c r="G18" s="383"/>
      <c r="H18" s="387"/>
      <c r="I18" s="372"/>
      <c r="J18" s="241"/>
      <c r="K18" s="117"/>
      <c r="L18" s="238"/>
      <c r="M18" s="244"/>
      <c r="N18" s="240"/>
      <c r="O18" s="252"/>
      <c r="P18" s="126"/>
      <c r="Q18" s="229">
        <v>3</v>
      </c>
      <c r="R18" s="238">
        <v>4000</v>
      </c>
      <c r="S18" s="238">
        <v>12000</v>
      </c>
      <c r="T18" s="238">
        <v>12000</v>
      </c>
      <c r="U18" s="123"/>
      <c r="V18" s="126"/>
      <c r="W18" s="192">
        <v>3</v>
      </c>
      <c r="X18" s="238">
        <v>4000</v>
      </c>
      <c r="Y18" s="238">
        <v>12000</v>
      </c>
      <c r="Z18" s="126"/>
      <c r="AA18" s="126"/>
      <c r="AB18" s="126"/>
      <c r="AC18" s="192">
        <v>3</v>
      </c>
      <c r="AD18" s="238">
        <v>4000</v>
      </c>
      <c r="AE18" s="238">
        <v>12000</v>
      </c>
      <c r="AF18" s="126"/>
      <c r="AG18" s="126"/>
      <c r="AI18" s="121"/>
    </row>
    <row r="19" spans="1:35" s="120" customFormat="1" ht="39" customHeight="1">
      <c r="A19" s="266"/>
      <c r="B19" s="381"/>
      <c r="C19" s="382"/>
      <c r="D19" s="382"/>
      <c r="E19" s="382"/>
      <c r="F19" s="382"/>
      <c r="G19" s="383"/>
      <c r="H19" s="387"/>
      <c r="I19" s="372"/>
      <c r="J19" s="241"/>
      <c r="K19" s="117"/>
      <c r="L19" s="238"/>
      <c r="M19" s="244"/>
      <c r="N19" s="240"/>
      <c r="O19" s="252"/>
      <c r="P19" s="126"/>
      <c r="Q19" s="229">
        <v>4</v>
      </c>
      <c r="R19" s="238">
        <v>4000</v>
      </c>
      <c r="S19" s="238">
        <v>16000</v>
      </c>
      <c r="T19" s="238">
        <v>16000</v>
      </c>
      <c r="U19" s="123"/>
      <c r="V19" s="126"/>
      <c r="W19" s="125"/>
      <c r="X19" s="126"/>
      <c r="Y19" s="126"/>
      <c r="Z19" s="126"/>
      <c r="AA19" s="126"/>
      <c r="AB19" s="126"/>
      <c r="AC19" s="125"/>
      <c r="AD19" s="238"/>
      <c r="AE19" s="126"/>
      <c r="AF19" s="126"/>
      <c r="AG19" s="126"/>
      <c r="AI19" s="121"/>
    </row>
    <row r="20" spans="1:35" s="120" customFormat="1" ht="39" customHeight="1">
      <c r="A20" s="266"/>
      <c r="B20" s="381"/>
      <c r="C20" s="382"/>
      <c r="D20" s="382"/>
      <c r="E20" s="382"/>
      <c r="F20" s="382"/>
      <c r="G20" s="383"/>
      <c r="H20" s="387"/>
      <c r="I20" s="372"/>
      <c r="J20" s="241"/>
      <c r="K20" s="117"/>
      <c r="L20" s="238"/>
      <c r="M20" s="244"/>
      <c r="N20" s="240"/>
      <c r="O20" s="252"/>
      <c r="P20" s="126"/>
      <c r="Q20" s="229">
        <v>1</v>
      </c>
      <c r="R20" s="238">
        <v>25000</v>
      </c>
      <c r="S20" s="238">
        <v>25000</v>
      </c>
      <c r="T20" s="238">
        <v>25000</v>
      </c>
      <c r="U20" s="123"/>
      <c r="V20" s="126"/>
      <c r="W20" s="125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I20" s="121"/>
    </row>
    <row r="21" spans="1:35" s="120" customFormat="1" ht="51.75" customHeight="1">
      <c r="A21" s="266"/>
      <c r="B21" s="384"/>
      <c r="C21" s="385"/>
      <c r="D21" s="385"/>
      <c r="E21" s="385"/>
      <c r="F21" s="385"/>
      <c r="G21" s="386"/>
      <c r="H21" s="387"/>
      <c r="I21" s="373"/>
      <c r="J21" s="241"/>
      <c r="K21" s="117"/>
      <c r="L21" s="238"/>
      <c r="M21" s="244"/>
      <c r="N21" s="240"/>
      <c r="O21" s="252"/>
      <c r="P21" s="126"/>
      <c r="Q21" s="229">
        <v>4</v>
      </c>
      <c r="R21" s="238">
        <v>10000</v>
      </c>
      <c r="S21" s="238">
        <v>40000</v>
      </c>
      <c r="T21" s="238">
        <v>40000</v>
      </c>
      <c r="U21" s="123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I21" s="121"/>
    </row>
    <row r="22" spans="1:35" s="120" customFormat="1" ht="21" customHeight="1">
      <c r="A22" s="317" t="s">
        <v>36</v>
      </c>
      <c r="B22" s="378"/>
      <c r="C22" s="379"/>
      <c r="D22" s="379"/>
      <c r="E22" s="379"/>
      <c r="F22" s="379"/>
      <c r="G22" s="380"/>
      <c r="H22" s="267"/>
      <c r="I22" s="33" t="s">
        <v>64</v>
      </c>
      <c r="J22" s="3"/>
      <c r="K22" s="24">
        <f>K23+K24+K25</f>
        <v>44</v>
      </c>
      <c r="L22" s="4"/>
      <c r="M22" s="56">
        <f>M23</f>
        <v>176000</v>
      </c>
      <c r="N22" s="56">
        <f t="shared" ref="N22:P22" si="8">N23</f>
        <v>176000</v>
      </c>
      <c r="O22" s="56">
        <f t="shared" si="8"/>
        <v>0</v>
      </c>
      <c r="P22" s="56">
        <f t="shared" si="8"/>
        <v>0</v>
      </c>
      <c r="Q22" s="56">
        <f>Q23+Q24+Q25+Q26+Q27+Q28</f>
        <v>43</v>
      </c>
      <c r="R22" s="56">
        <f t="shared" ref="R22:AG22" si="9">R23+R24+R25+R26+R27+R28</f>
        <v>26500</v>
      </c>
      <c r="S22" s="56">
        <f t="shared" si="9"/>
        <v>155000</v>
      </c>
      <c r="T22" s="56">
        <f t="shared" si="9"/>
        <v>155000</v>
      </c>
      <c r="U22" s="56">
        <f t="shared" si="9"/>
        <v>0</v>
      </c>
      <c r="V22" s="56">
        <f t="shared" si="9"/>
        <v>0</v>
      </c>
      <c r="W22" s="56">
        <f t="shared" si="9"/>
        <v>46</v>
      </c>
      <c r="X22" s="56">
        <f t="shared" si="9"/>
        <v>26500</v>
      </c>
      <c r="Y22" s="56">
        <f t="shared" si="9"/>
        <v>161000</v>
      </c>
      <c r="Z22" s="56">
        <f t="shared" si="9"/>
        <v>161000</v>
      </c>
      <c r="AA22" s="56">
        <f t="shared" si="9"/>
        <v>0</v>
      </c>
      <c r="AB22" s="56">
        <f t="shared" si="9"/>
        <v>0</v>
      </c>
      <c r="AC22" s="56">
        <f t="shared" si="9"/>
        <v>50</v>
      </c>
      <c r="AD22" s="56">
        <f t="shared" si="9"/>
        <v>26500</v>
      </c>
      <c r="AE22" s="56">
        <f t="shared" si="9"/>
        <v>169000</v>
      </c>
      <c r="AF22" s="56">
        <f t="shared" si="9"/>
        <v>169000</v>
      </c>
      <c r="AG22" s="56">
        <f t="shared" si="9"/>
        <v>0</v>
      </c>
      <c r="AI22" s="121"/>
    </row>
    <row r="23" spans="1:35" s="120" customFormat="1" ht="39" customHeight="1">
      <c r="A23" s="317"/>
      <c r="B23" s="381"/>
      <c r="C23" s="382"/>
      <c r="D23" s="382"/>
      <c r="E23" s="382"/>
      <c r="F23" s="382"/>
      <c r="G23" s="383"/>
      <c r="H23" s="267"/>
      <c r="I23" s="13" t="s">
        <v>133</v>
      </c>
      <c r="J23" s="320" t="s">
        <v>79</v>
      </c>
      <c r="K23" s="25">
        <v>37</v>
      </c>
      <c r="L23" s="228">
        <v>4000</v>
      </c>
      <c r="M23" s="367">
        <f>ROUND(K23*L23+K24*L24+K25*L25,0)</f>
        <v>176000</v>
      </c>
      <c r="N23" s="367">
        <v>176000</v>
      </c>
      <c r="O23" s="367"/>
      <c r="P23" s="123"/>
      <c r="Q23" s="123">
        <v>28</v>
      </c>
      <c r="R23" s="123">
        <v>2000</v>
      </c>
      <c r="S23" s="123">
        <v>56000</v>
      </c>
      <c r="T23" s="123">
        <v>56000</v>
      </c>
      <c r="U23" s="123"/>
      <c r="V23" s="126"/>
      <c r="W23" s="125">
        <v>31</v>
      </c>
      <c r="X23" s="123">
        <v>2000</v>
      </c>
      <c r="Y23" s="123">
        <v>62000</v>
      </c>
      <c r="Z23" s="123">
        <v>62000</v>
      </c>
      <c r="AA23" s="123"/>
      <c r="AB23" s="126"/>
      <c r="AC23" s="125">
        <v>35</v>
      </c>
      <c r="AD23" s="123">
        <v>2000</v>
      </c>
      <c r="AE23" s="123">
        <v>70000</v>
      </c>
      <c r="AF23" s="123">
        <v>70000</v>
      </c>
      <c r="AG23" s="123"/>
      <c r="AI23" s="121"/>
    </row>
    <row r="24" spans="1:35" s="120" customFormat="1" ht="39" customHeight="1">
      <c r="A24" s="317"/>
      <c r="B24" s="381"/>
      <c r="C24" s="382"/>
      <c r="D24" s="382"/>
      <c r="E24" s="382"/>
      <c r="F24" s="382"/>
      <c r="G24" s="383"/>
      <c r="H24" s="267"/>
      <c r="I24" s="13" t="s">
        <v>140</v>
      </c>
      <c r="J24" s="320"/>
      <c r="K24" s="25">
        <v>3</v>
      </c>
      <c r="L24" s="228">
        <v>4000</v>
      </c>
      <c r="M24" s="374"/>
      <c r="N24" s="374"/>
      <c r="O24" s="374"/>
      <c r="P24" s="123"/>
      <c r="Q24" s="123">
        <v>2</v>
      </c>
      <c r="R24" s="123">
        <v>6500</v>
      </c>
      <c r="S24" s="123">
        <v>13000</v>
      </c>
      <c r="T24" s="123">
        <v>13000</v>
      </c>
      <c r="U24" s="123"/>
      <c r="V24" s="126"/>
      <c r="W24" s="125">
        <v>2</v>
      </c>
      <c r="X24" s="123">
        <v>6500</v>
      </c>
      <c r="Y24" s="123">
        <v>13000</v>
      </c>
      <c r="Z24" s="123">
        <v>13000</v>
      </c>
      <c r="AA24" s="123"/>
      <c r="AB24" s="126"/>
      <c r="AC24" s="125">
        <v>2</v>
      </c>
      <c r="AD24" s="123">
        <v>6500</v>
      </c>
      <c r="AE24" s="123">
        <v>13000</v>
      </c>
      <c r="AF24" s="123">
        <v>13000</v>
      </c>
      <c r="AG24" s="123"/>
      <c r="AI24" s="121"/>
    </row>
    <row r="25" spans="1:35" s="120" customFormat="1" ht="39" customHeight="1">
      <c r="A25" s="317"/>
      <c r="B25" s="381"/>
      <c r="C25" s="382"/>
      <c r="D25" s="382"/>
      <c r="E25" s="382"/>
      <c r="F25" s="382"/>
      <c r="G25" s="383"/>
      <c r="H25" s="267"/>
      <c r="I25" s="13" t="s">
        <v>141</v>
      </c>
      <c r="J25" s="287"/>
      <c r="K25" s="25">
        <v>4</v>
      </c>
      <c r="L25" s="228">
        <v>4000</v>
      </c>
      <c r="M25" s="374"/>
      <c r="N25" s="374"/>
      <c r="O25" s="374"/>
      <c r="P25" s="123"/>
      <c r="Q25" s="123">
        <v>2</v>
      </c>
      <c r="R25" s="123">
        <v>2000</v>
      </c>
      <c r="S25" s="123">
        <v>4000</v>
      </c>
      <c r="T25" s="123">
        <v>4000</v>
      </c>
      <c r="U25" s="123"/>
      <c r="V25" s="126"/>
      <c r="W25" s="125">
        <v>2</v>
      </c>
      <c r="X25" s="123">
        <v>2000</v>
      </c>
      <c r="Y25" s="123">
        <v>4000</v>
      </c>
      <c r="Z25" s="123">
        <v>4000</v>
      </c>
      <c r="AA25" s="123"/>
      <c r="AB25" s="126"/>
      <c r="AC25" s="125">
        <v>2</v>
      </c>
      <c r="AD25" s="123">
        <v>2000</v>
      </c>
      <c r="AE25" s="123">
        <v>4000</v>
      </c>
      <c r="AF25" s="123">
        <v>4000</v>
      </c>
      <c r="AG25" s="123"/>
      <c r="AI25" s="121"/>
    </row>
    <row r="26" spans="1:35" s="120" customFormat="1" ht="48.75" customHeight="1">
      <c r="A26" s="317"/>
      <c r="B26" s="381"/>
      <c r="C26" s="382"/>
      <c r="D26" s="382"/>
      <c r="E26" s="382"/>
      <c r="F26" s="382"/>
      <c r="G26" s="383"/>
      <c r="H26" s="267"/>
      <c r="I26" s="13" t="s">
        <v>183</v>
      </c>
      <c r="J26" s="247"/>
      <c r="K26" s="25"/>
      <c r="L26" s="228"/>
      <c r="M26" s="248"/>
      <c r="N26" s="248"/>
      <c r="O26" s="248"/>
      <c r="P26" s="123"/>
      <c r="Q26" s="123">
        <v>2</v>
      </c>
      <c r="R26" s="123">
        <v>2000</v>
      </c>
      <c r="S26" s="123">
        <v>4000</v>
      </c>
      <c r="T26" s="123">
        <v>4000</v>
      </c>
      <c r="U26" s="123"/>
      <c r="V26" s="126"/>
      <c r="W26" s="125">
        <v>2</v>
      </c>
      <c r="X26" s="123">
        <v>2000</v>
      </c>
      <c r="Y26" s="123">
        <v>4000</v>
      </c>
      <c r="Z26" s="123">
        <v>4000</v>
      </c>
      <c r="AA26" s="123"/>
      <c r="AB26" s="126"/>
      <c r="AC26" s="125">
        <v>2</v>
      </c>
      <c r="AD26" s="123">
        <v>2000</v>
      </c>
      <c r="AE26" s="123">
        <v>4000</v>
      </c>
      <c r="AF26" s="123">
        <v>4000</v>
      </c>
      <c r="AG26" s="123"/>
      <c r="AI26" s="121"/>
    </row>
    <row r="27" spans="1:35" s="120" customFormat="1" ht="48.75" customHeight="1">
      <c r="A27" s="317"/>
      <c r="B27" s="381"/>
      <c r="C27" s="382"/>
      <c r="D27" s="382"/>
      <c r="E27" s="382"/>
      <c r="F27" s="382"/>
      <c r="G27" s="383"/>
      <c r="H27" s="267"/>
      <c r="I27" s="13" t="s">
        <v>184</v>
      </c>
      <c r="J27" s="247"/>
      <c r="K27" s="25"/>
      <c r="L27" s="228"/>
      <c r="M27" s="248"/>
      <c r="N27" s="248"/>
      <c r="O27" s="248"/>
      <c r="P27" s="123"/>
      <c r="Q27" s="123">
        <v>3</v>
      </c>
      <c r="R27" s="123">
        <v>2000</v>
      </c>
      <c r="S27" s="123">
        <v>6000</v>
      </c>
      <c r="T27" s="123">
        <v>6000</v>
      </c>
      <c r="U27" s="123"/>
      <c r="V27" s="126"/>
      <c r="W27" s="125">
        <v>3</v>
      </c>
      <c r="X27" s="123">
        <v>2000</v>
      </c>
      <c r="Y27" s="123">
        <v>6000</v>
      </c>
      <c r="Z27" s="123">
        <v>6000</v>
      </c>
      <c r="AA27" s="123"/>
      <c r="AB27" s="126"/>
      <c r="AC27" s="125">
        <v>3</v>
      </c>
      <c r="AD27" s="123">
        <v>2000</v>
      </c>
      <c r="AE27" s="123">
        <v>6000</v>
      </c>
      <c r="AF27" s="123">
        <v>6000</v>
      </c>
      <c r="AG27" s="123"/>
      <c r="AI27" s="121"/>
    </row>
    <row r="28" spans="1:35" s="120" customFormat="1" ht="48.75" customHeight="1">
      <c r="A28" s="317"/>
      <c r="B28" s="384"/>
      <c r="C28" s="385"/>
      <c r="D28" s="385"/>
      <c r="E28" s="385"/>
      <c r="F28" s="385"/>
      <c r="G28" s="386"/>
      <c r="H28" s="267"/>
      <c r="I28" s="13" t="s">
        <v>185</v>
      </c>
      <c r="J28" s="247"/>
      <c r="K28" s="25"/>
      <c r="L28" s="228"/>
      <c r="M28" s="248"/>
      <c r="N28" s="248"/>
      <c r="O28" s="248"/>
      <c r="P28" s="123"/>
      <c r="Q28" s="123">
        <v>6</v>
      </c>
      <c r="R28" s="123">
        <v>12000</v>
      </c>
      <c r="S28" s="123">
        <v>72000</v>
      </c>
      <c r="T28" s="123">
        <v>72000</v>
      </c>
      <c r="U28" s="123"/>
      <c r="V28" s="126"/>
      <c r="W28" s="125">
        <v>6</v>
      </c>
      <c r="X28" s="123">
        <v>12000</v>
      </c>
      <c r="Y28" s="123">
        <v>72000</v>
      </c>
      <c r="Z28" s="123">
        <v>72000</v>
      </c>
      <c r="AA28" s="123"/>
      <c r="AB28" s="126"/>
      <c r="AC28" s="125">
        <v>6</v>
      </c>
      <c r="AD28" s="123">
        <v>12000</v>
      </c>
      <c r="AE28" s="123">
        <v>72000</v>
      </c>
      <c r="AF28" s="123">
        <v>72000</v>
      </c>
      <c r="AG28" s="123"/>
      <c r="AI28" s="121"/>
    </row>
    <row r="29" spans="1:35" s="120" customFormat="1" ht="29.25" customHeight="1">
      <c r="A29" s="388" t="s">
        <v>45</v>
      </c>
      <c r="B29" s="389"/>
      <c r="C29" s="315"/>
      <c r="D29" s="315"/>
      <c r="E29" s="315"/>
      <c r="F29" s="315"/>
      <c r="G29" s="315"/>
      <c r="H29" s="267"/>
      <c r="I29" s="33" t="s">
        <v>64</v>
      </c>
      <c r="J29" s="3"/>
      <c r="K29" s="24">
        <v>33</v>
      </c>
      <c r="L29" s="4"/>
      <c r="M29" s="29">
        <f>M30</f>
        <v>165000</v>
      </c>
      <c r="N29" s="29">
        <f>N30</f>
        <v>165000</v>
      </c>
      <c r="O29" s="233">
        <f>O30</f>
        <v>0</v>
      </c>
      <c r="P29" s="233" t="str">
        <f t="shared" ref="P29:AG29" si="10">P30</f>
        <v>чел.</v>
      </c>
      <c r="Q29" s="233">
        <f>Q31+Q30</f>
        <v>33</v>
      </c>
      <c r="R29" s="233">
        <f t="shared" si="10"/>
        <v>5000</v>
      </c>
      <c r="S29" s="233">
        <f t="shared" ref="S29:T29" si="11">S31+S30</f>
        <v>165000</v>
      </c>
      <c r="T29" s="233">
        <f t="shared" si="11"/>
        <v>165000</v>
      </c>
      <c r="U29" s="233">
        <f t="shared" si="10"/>
        <v>0</v>
      </c>
      <c r="V29" s="233" t="str">
        <f t="shared" si="10"/>
        <v>чел.</v>
      </c>
      <c r="W29" s="233">
        <f>W31+W30</f>
        <v>33</v>
      </c>
      <c r="X29" s="233">
        <f t="shared" si="10"/>
        <v>5000</v>
      </c>
      <c r="Y29" s="233">
        <f t="shared" ref="Y29:Z29" si="12">Y31+Y30</f>
        <v>165000</v>
      </c>
      <c r="Z29" s="233">
        <f t="shared" si="12"/>
        <v>165000</v>
      </c>
      <c r="AA29" s="233">
        <f t="shared" si="10"/>
        <v>0</v>
      </c>
      <c r="AB29" s="233" t="str">
        <f t="shared" si="10"/>
        <v>чел.</v>
      </c>
      <c r="AC29" s="233">
        <f>AC31+AC30</f>
        <v>33</v>
      </c>
      <c r="AD29" s="233">
        <f t="shared" si="10"/>
        <v>5000</v>
      </c>
      <c r="AE29" s="233">
        <f t="shared" ref="AE29:AF29" si="13">AE31+AE30</f>
        <v>165000</v>
      </c>
      <c r="AF29" s="233">
        <f t="shared" si="13"/>
        <v>165000</v>
      </c>
      <c r="AG29" s="233">
        <f t="shared" si="10"/>
        <v>0</v>
      </c>
      <c r="AI29" s="121"/>
    </row>
    <row r="30" spans="1:35" s="120" customFormat="1" ht="29.25" customHeight="1">
      <c r="A30" s="288"/>
      <c r="B30" s="315"/>
      <c r="C30" s="315"/>
      <c r="D30" s="315"/>
      <c r="E30" s="315"/>
      <c r="F30" s="315"/>
      <c r="G30" s="315"/>
      <c r="H30" s="267"/>
      <c r="I30" s="13" t="s">
        <v>92</v>
      </c>
      <c r="J30" s="320" t="s">
        <v>79</v>
      </c>
      <c r="K30" s="26">
        <v>4</v>
      </c>
      <c r="L30" s="228">
        <v>5000</v>
      </c>
      <c r="M30" s="367">
        <v>165000</v>
      </c>
      <c r="N30" s="367">
        <v>165000</v>
      </c>
      <c r="O30" s="390"/>
      <c r="P30" s="126" t="s">
        <v>63</v>
      </c>
      <c r="Q30" s="123">
        <v>4</v>
      </c>
      <c r="R30" s="123">
        <v>5000</v>
      </c>
      <c r="S30" s="123">
        <v>20000</v>
      </c>
      <c r="T30" s="123">
        <v>20000</v>
      </c>
      <c r="U30" s="123"/>
      <c r="V30" s="125" t="s">
        <v>63</v>
      </c>
      <c r="W30" s="125">
        <v>4</v>
      </c>
      <c r="X30" s="125">
        <v>5000</v>
      </c>
      <c r="Y30" s="125">
        <v>20000</v>
      </c>
      <c r="Z30" s="125">
        <v>20000</v>
      </c>
      <c r="AA30" s="125"/>
      <c r="AB30" s="125" t="s">
        <v>63</v>
      </c>
      <c r="AC30" s="125">
        <v>4</v>
      </c>
      <c r="AD30" s="125">
        <v>5000</v>
      </c>
      <c r="AE30" s="125">
        <v>20000</v>
      </c>
      <c r="AF30" s="125">
        <v>20000</v>
      </c>
      <c r="AG30" s="126"/>
      <c r="AI30" s="121"/>
    </row>
    <row r="31" spans="1:35" s="120" customFormat="1" ht="29.25" customHeight="1">
      <c r="A31" s="288"/>
      <c r="B31" s="315"/>
      <c r="C31" s="315"/>
      <c r="D31" s="315"/>
      <c r="E31" s="315"/>
      <c r="F31" s="315"/>
      <c r="G31" s="315"/>
      <c r="H31" s="267"/>
      <c r="I31" s="13" t="s">
        <v>93</v>
      </c>
      <c r="J31" s="320"/>
      <c r="K31" s="26">
        <v>29</v>
      </c>
      <c r="L31" s="228">
        <v>5000</v>
      </c>
      <c r="M31" s="367"/>
      <c r="N31" s="367"/>
      <c r="O31" s="390"/>
      <c r="P31" s="126" t="s">
        <v>63</v>
      </c>
      <c r="Q31" s="123">
        <v>29</v>
      </c>
      <c r="R31" s="123">
        <v>5000</v>
      </c>
      <c r="S31" s="123">
        <v>145000</v>
      </c>
      <c r="T31" s="123">
        <v>145000</v>
      </c>
      <c r="U31" s="123"/>
      <c r="V31" s="125" t="s">
        <v>63</v>
      </c>
      <c r="W31" s="125">
        <v>29</v>
      </c>
      <c r="X31" s="125">
        <v>5000</v>
      </c>
      <c r="Y31" s="125">
        <v>145000</v>
      </c>
      <c r="Z31" s="125">
        <v>145000</v>
      </c>
      <c r="AA31" s="125"/>
      <c r="AB31" s="125" t="s">
        <v>63</v>
      </c>
      <c r="AC31" s="125">
        <v>29</v>
      </c>
      <c r="AD31" s="125">
        <v>5000</v>
      </c>
      <c r="AE31" s="125">
        <v>145000</v>
      </c>
      <c r="AF31" s="125">
        <v>145000</v>
      </c>
      <c r="AG31" s="126"/>
      <c r="AI31" s="121"/>
    </row>
    <row r="32" spans="1:35" s="120" customFormat="1" ht="29.25" customHeight="1">
      <c r="A32" s="388" t="s">
        <v>37</v>
      </c>
      <c r="B32" s="315"/>
      <c r="C32" s="315"/>
      <c r="D32" s="315"/>
      <c r="E32" s="315"/>
      <c r="F32" s="315"/>
      <c r="G32" s="315"/>
      <c r="H32" s="267"/>
      <c r="I32" s="33" t="s">
        <v>64</v>
      </c>
      <c r="J32" s="3"/>
      <c r="K32" s="24">
        <f>K33</f>
        <v>3</v>
      </c>
      <c r="L32" s="4"/>
      <c r="M32" s="56">
        <f>M33</f>
        <v>115500</v>
      </c>
      <c r="N32" s="56">
        <f>N33</f>
        <v>115500</v>
      </c>
      <c r="O32" s="233">
        <f>O33</f>
        <v>0</v>
      </c>
      <c r="P32" s="233" t="str">
        <f t="shared" ref="P32:AG32" si="14">P33</f>
        <v>чел</v>
      </c>
      <c r="Q32" s="233">
        <f t="shared" si="14"/>
        <v>4</v>
      </c>
      <c r="R32" s="233">
        <f t="shared" si="14"/>
        <v>248800</v>
      </c>
      <c r="S32" s="233">
        <f t="shared" si="14"/>
        <v>995200</v>
      </c>
      <c r="T32" s="233">
        <f t="shared" si="14"/>
        <v>995200</v>
      </c>
      <c r="U32" s="233">
        <f t="shared" si="14"/>
        <v>0</v>
      </c>
      <c r="V32" s="233" t="str">
        <f t="shared" si="14"/>
        <v>чел</v>
      </c>
      <c r="W32" s="233">
        <f t="shared" si="14"/>
        <v>4</v>
      </c>
      <c r="X32" s="233">
        <f t="shared" si="14"/>
        <v>507550</v>
      </c>
      <c r="Y32" s="233">
        <f t="shared" si="14"/>
        <v>2030200</v>
      </c>
      <c r="Z32" s="233">
        <f t="shared" si="14"/>
        <v>2030200</v>
      </c>
      <c r="AA32" s="233">
        <f t="shared" si="14"/>
        <v>0</v>
      </c>
      <c r="AB32" s="233" t="str">
        <f t="shared" si="14"/>
        <v>чел</v>
      </c>
      <c r="AC32" s="233">
        <f t="shared" si="14"/>
        <v>4</v>
      </c>
      <c r="AD32" s="233">
        <f t="shared" si="14"/>
        <v>258750</v>
      </c>
      <c r="AE32" s="233">
        <f t="shared" si="14"/>
        <v>1035000</v>
      </c>
      <c r="AF32" s="233">
        <f t="shared" si="14"/>
        <v>1035000</v>
      </c>
      <c r="AG32" s="233">
        <f t="shared" si="14"/>
        <v>0</v>
      </c>
      <c r="AI32" s="121"/>
    </row>
    <row r="33" spans="1:35" ht="29.25" customHeight="1">
      <c r="A33" s="288"/>
      <c r="B33" s="315"/>
      <c r="C33" s="315"/>
      <c r="D33" s="315"/>
      <c r="E33" s="315"/>
      <c r="F33" s="315"/>
      <c r="G33" s="315"/>
      <c r="H33" s="267"/>
      <c r="I33" s="14" t="s">
        <v>190</v>
      </c>
      <c r="J33" s="243" t="s">
        <v>79</v>
      </c>
      <c r="K33" s="23">
        <v>3</v>
      </c>
      <c r="L33" s="103">
        <v>38500</v>
      </c>
      <c r="M33" s="27">
        <v>115500</v>
      </c>
      <c r="N33" s="27">
        <v>115500</v>
      </c>
      <c r="O33" s="103"/>
      <c r="P33" s="243" t="s">
        <v>79</v>
      </c>
      <c r="Q33" s="228">
        <v>4</v>
      </c>
      <c r="R33" s="228">
        <v>248800</v>
      </c>
      <c r="S33" s="27">
        <f>995200</f>
        <v>995200</v>
      </c>
      <c r="T33" s="27">
        <f>S33</f>
        <v>995200</v>
      </c>
      <c r="U33" s="123"/>
      <c r="V33" s="243" t="s">
        <v>79</v>
      </c>
      <c r="W33" s="25">
        <v>4</v>
      </c>
      <c r="X33" s="228">
        <v>507550</v>
      </c>
      <c r="Y33" s="27">
        <v>2030200</v>
      </c>
      <c r="Z33" s="27">
        <f>Y33</f>
        <v>2030200</v>
      </c>
      <c r="AA33" s="126"/>
      <c r="AB33" s="243" t="s">
        <v>79</v>
      </c>
      <c r="AC33" s="25">
        <v>4</v>
      </c>
      <c r="AD33" s="99">
        <v>258750</v>
      </c>
      <c r="AE33" s="27">
        <v>1035000</v>
      </c>
      <c r="AF33" s="27">
        <f>AE33</f>
        <v>1035000</v>
      </c>
      <c r="AG33" s="126"/>
      <c r="AI33" s="127"/>
    </row>
    <row r="34" spans="1:35" ht="37.5" customHeight="1">
      <c r="A34" s="288" t="s">
        <v>25</v>
      </c>
      <c r="B34" s="315"/>
      <c r="C34" s="405"/>
      <c r="D34" s="405"/>
      <c r="E34" s="405"/>
      <c r="F34" s="405"/>
      <c r="G34" s="405"/>
      <c r="H34" s="267"/>
      <c r="I34" s="33" t="s">
        <v>64</v>
      </c>
      <c r="J34" s="3"/>
      <c r="K34" s="24">
        <v>8</v>
      </c>
      <c r="L34" s="4"/>
      <c r="M34" s="56">
        <f>M35</f>
        <v>30000</v>
      </c>
      <c r="N34" s="56">
        <f>N35</f>
        <v>30000</v>
      </c>
      <c r="O34" s="233">
        <f>O35</f>
        <v>0</v>
      </c>
      <c r="P34" s="233" t="str">
        <f t="shared" ref="P34:AG34" si="15">P35</f>
        <v>чел</v>
      </c>
      <c r="Q34" s="233">
        <f>Q35+Q36+Q37+Q38</f>
        <v>6</v>
      </c>
      <c r="R34" s="233">
        <f t="shared" si="15"/>
        <v>5000</v>
      </c>
      <c r="S34" s="233">
        <f>S35+S36+S37+S38</f>
        <v>30000</v>
      </c>
      <c r="T34" s="233">
        <f>T35+T36+T37+T38</f>
        <v>30000</v>
      </c>
      <c r="U34" s="233">
        <f t="shared" si="15"/>
        <v>0</v>
      </c>
      <c r="V34" s="233" t="str">
        <f t="shared" si="15"/>
        <v>чел</v>
      </c>
      <c r="W34" s="233">
        <f>W35+W36+W37+W38</f>
        <v>6</v>
      </c>
      <c r="X34" s="233">
        <f t="shared" si="15"/>
        <v>5000</v>
      </c>
      <c r="Y34" s="233">
        <f t="shared" ref="Y34:Z34" si="16">Y35+Y36+Y37+Y38</f>
        <v>30000</v>
      </c>
      <c r="Z34" s="233">
        <f t="shared" si="16"/>
        <v>30000</v>
      </c>
      <c r="AA34" s="233">
        <f t="shared" si="15"/>
        <v>0</v>
      </c>
      <c r="AB34" s="233" t="str">
        <f t="shared" si="15"/>
        <v>чел</v>
      </c>
      <c r="AC34" s="233">
        <f>AC35+AC36+AC37+AC38</f>
        <v>6</v>
      </c>
      <c r="AD34" s="233">
        <f t="shared" si="15"/>
        <v>5000</v>
      </c>
      <c r="AE34" s="233">
        <f t="shared" ref="AE34:AF34" si="17">AE35+AE36+AE37+AE38</f>
        <v>30000</v>
      </c>
      <c r="AF34" s="233">
        <f t="shared" si="17"/>
        <v>30000</v>
      </c>
      <c r="AG34" s="233">
        <f t="shared" si="15"/>
        <v>0</v>
      </c>
      <c r="AI34" s="127"/>
    </row>
    <row r="35" spans="1:35" ht="52.5" customHeight="1">
      <c r="A35" s="288"/>
      <c r="B35" s="405"/>
      <c r="C35" s="405"/>
      <c r="D35" s="405"/>
      <c r="E35" s="405"/>
      <c r="F35" s="405"/>
      <c r="G35" s="405"/>
      <c r="H35" s="267"/>
      <c r="I35" s="13" t="s">
        <v>133</v>
      </c>
      <c r="J35" s="243" t="s">
        <v>79</v>
      </c>
      <c r="K35" s="23">
        <v>3</v>
      </c>
      <c r="L35" s="103">
        <v>5000</v>
      </c>
      <c r="M35" s="406">
        <f>ROUND(K35*L35+K36*L36+K37*L37+K38*L38,0)</f>
        <v>30000</v>
      </c>
      <c r="N35" s="406">
        <v>30000</v>
      </c>
      <c r="O35" s="391"/>
      <c r="P35" s="243" t="s">
        <v>79</v>
      </c>
      <c r="Q35" s="228">
        <v>3</v>
      </c>
      <c r="R35" s="228">
        <v>5000</v>
      </c>
      <c r="S35" s="123">
        <v>15000</v>
      </c>
      <c r="T35" s="123">
        <v>15000</v>
      </c>
      <c r="U35" s="123"/>
      <c r="V35" s="243" t="s">
        <v>79</v>
      </c>
      <c r="W35" s="25">
        <v>3</v>
      </c>
      <c r="X35" s="228">
        <v>5000</v>
      </c>
      <c r="Y35" s="125">
        <v>15000</v>
      </c>
      <c r="Z35" s="125">
        <v>15000</v>
      </c>
      <c r="AA35" s="125"/>
      <c r="AB35" s="243" t="s">
        <v>79</v>
      </c>
      <c r="AC35" s="25">
        <v>3</v>
      </c>
      <c r="AD35" s="228">
        <v>5000</v>
      </c>
      <c r="AE35" s="125">
        <v>15000</v>
      </c>
      <c r="AF35" s="125">
        <v>15000</v>
      </c>
      <c r="AG35" s="125"/>
      <c r="AH35" s="120"/>
      <c r="AI35" s="127"/>
    </row>
    <row r="36" spans="1:35" ht="52.5" customHeight="1">
      <c r="A36" s="288"/>
      <c r="B36" s="405"/>
      <c r="C36" s="405"/>
      <c r="D36" s="405"/>
      <c r="E36" s="405"/>
      <c r="F36" s="405"/>
      <c r="G36" s="405"/>
      <c r="H36" s="267"/>
      <c r="I36" s="13" t="s">
        <v>194</v>
      </c>
      <c r="J36" s="243" t="s">
        <v>79</v>
      </c>
      <c r="K36" s="23">
        <v>1</v>
      </c>
      <c r="L36" s="103">
        <v>5000</v>
      </c>
      <c r="M36" s="407"/>
      <c r="N36" s="407"/>
      <c r="O36" s="392"/>
      <c r="P36" s="243" t="s">
        <v>79</v>
      </c>
      <c r="Q36" s="228">
        <v>1</v>
      </c>
      <c r="R36" s="228">
        <v>5000</v>
      </c>
      <c r="S36" s="123">
        <v>5000</v>
      </c>
      <c r="T36" s="123">
        <v>5000</v>
      </c>
      <c r="U36" s="123"/>
      <c r="V36" s="243" t="s">
        <v>79</v>
      </c>
      <c r="W36" s="25">
        <v>1</v>
      </c>
      <c r="X36" s="228">
        <v>5000</v>
      </c>
      <c r="Y36" s="125">
        <v>5000</v>
      </c>
      <c r="Z36" s="125">
        <v>5000</v>
      </c>
      <c r="AA36" s="125"/>
      <c r="AB36" s="243" t="s">
        <v>79</v>
      </c>
      <c r="AC36" s="25">
        <v>1</v>
      </c>
      <c r="AD36" s="228">
        <v>5000</v>
      </c>
      <c r="AE36" s="125">
        <v>5000</v>
      </c>
      <c r="AF36" s="125">
        <v>5000</v>
      </c>
      <c r="AG36" s="125"/>
      <c r="AH36" s="120"/>
      <c r="AI36" s="127"/>
    </row>
    <row r="37" spans="1:35" ht="52.5" customHeight="1">
      <c r="A37" s="288"/>
      <c r="B37" s="405"/>
      <c r="C37" s="405"/>
      <c r="D37" s="405"/>
      <c r="E37" s="405"/>
      <c r="F37" s="405"/>
      <c r="G37" s="405"/>
      <c r="H37" s="267"/>
      <c r="I37" s="13" t="s">
        <v>142</v>
      </c>
      <c r="J37" s="243" t="s">
        <v>79</v>
      </c>
      <c r="K37" s="23">
        <v>1</v>
      </c>
      <c r="L37" s="103">
        <v>5000</v>
      </c>
      <c r="M37" s="407"/>
      <c r="N37" s="407"/>
      <c r="O37" s="392"/>
      <c r="P37" s="243" t="s">
        <v>79</v>
      </c>
      <c r="Q37" s="228">
        <v>1</v>
      </c>
      <c r="R37" s="228">
        <v>5000</v>
      </c>
      <c r="S37" s="123">
        <v>5000</v>
      </c>
      <c r="T37" s="123">
        <v>5000</v>
      </c>
      <c r="U37" s="123"/>
      <c r="V37" s="243" t="s">
        <v>79</v>
      </c>
      <c r="W37" s="25">
        <v>1</v>
      </c>
      <c r="X37" s="228">
        <v>5000</v>
      </c>
      <c r="Y37" s="125">
        <v>5000</v>
      </c>
      <c r="Z37" s="125">
        <v>5000</v>
      </c>
      <c r="AA37" s="125"/>
      <c r="AB37" s="243" t="s">
        <v>79</v>
      </c>
      <c r="AC37" s="25">
        <v>1</v>
      </c>
      <c r="AD37" s="228">
        <v>5000</v>
      </c>
      <c r="AE37" s="125">
        <v>5000</v>
      </c>
      <c r="AF37" s="125">
        <v>5000</v>
      </c>
      <c r="AG37" s="125"/>
      <c r="AH37" s="120"/>
      <c r="AI37" s="127"/>
    </row>
    <row r="38" spans="1:35" ht="52.5" customHeight="1">
      <c r="A38" s="288"/>
      <c r="B38" s="405"/>
      <c r="C38" s="405"/>
      <c r="D38" s="405"/>
      <c r="E38" s="405"/>
      <c r="F38" s="405"/>
      <c r="G38" s="405"/>
      <c r="H38" s="267"/>
      <c r="I38" s="13" t="s">
        <v>195</v>
      </c>
      <c r="J38" s="243" t="s">
        <v>79</v>
      </c>
      <c r="K38" s="23">
        <v>1</v>
      </c>
      <c r="L38" s="103">
        <v>5000</v>
      </c>
      <c r="M38" s="407"/>
      <c r="N38" s="407"/>
      <c r="O38" s="392"/>
      <c r="P38" s="243" t="s">
        <v>79</v>
      </c>
      <c r="Q38" s="228">
        <v>1</v>
      </c>
      <c r="R38" s="228">
        <v>5000</v>
      </c>
      <c r="S38" s="123">
        <v>5000</v>
      </c>
      <c r="T38" s="123">
        <v>5000</v>
      </c>
      <c r="U38" s="123"/>
      <c r="V38" s="243" t="s">
        <v>79</v>
      </c>
      <c r="W38" s="25">
        <v>1</v>
      </c>
      <c r="X38" s="228">
        <v>5000</v>
      </c>
      <c r="Y38" s="125">
        <v>5000</v>
      </c>
      <c r="Z38" s="125">
        <v>5000</v>
      </c>
      <c r="AA38" s="125"/>
      <c r="AB38" s="243" t="s">
        <v>79</v>
      </c>
      <c r="AC38" s="25">
        <v>1</v>
      </c>
      <c r="AD38" s="228">
        <v>5000</v>
      </c>
      <c r="AE38" s="125">
        <v>5000</v>
      </c>
      <c r="AF38" s="125">
        <v>5000</v>
      </c>
      <c r="AG38" s="125"/>
      <c r="AH38" s="120"/>
      <c r="AI38" s="127"/>
    </row>
    <row r="39" spans="1:35" s="128" customFormat="1" ht="39" customHeight="1">
      <c r="A39" s="393" t="s">
        <v>179</v>
      </c>
      <c r="B39" s="396"/>
      <c r="C39" s="397"/>
      <c r="D39" s="397"/>
      <c r="E39" s="397"/>
      <c r="F39" s="397"/>
      <c r="G39" s="398"/>
      <c r="H39" s="267"/>
      <c r="I39" s="17" t="s">
        <v>64</v>
      </c>
      <c r="J39" s="3"/>
      <c r="K39" s="24"/>
      <c r="L39" s="233"/>
      <c r="M39" s="29">
        <v>0</v>
      </c>
      <c r="N39" s="29">
        <v>0</v>
      </c>
      <c r="O39" s="233">
        <f>O40</f>
        <v>0</v>
      </c>
      <c r="P39" s="233" t="str">
        <f t="shared" ref="P39:AG39" si="18">P40</f>
        <v>чел</v>
      </c>
      <c r="Q39" s="233">
        <f>Q40+Q41+Q42+Q43</f>
        <v>14</v>
      </c>
      <c r="R39" s="233">
        <v>5000</v>
      </c>
      <c r="S39" s="233">
        <f t="shared" ref="S39:T39" si="19">S40+S41+S42+S43</f>
        <v>70000</v>
      </c>
      <c r="T39" s="233">
        <f t="shared" si="19"/>
        <v>70000</v>
      </c>
      <c r="U39" s="233">
        <f t="shared" si="18"/>
        <v>0</v>
      </c>
      <c r="V39" s="233" t="str">
        <f t="shared" si="18"/>
        <v>чел</v>
      </c>
      <c r="W39" s="233">
        <f t="shared" si="18"/>
        <v>0</v>
      </c>
      <c r="X39" s="233">
        <f t="shared" si="18"/>
        <v>0</v>
      </c>
      <c r="Y39" s="233">
        <f t="shared" si="18"/>
        <v>0</v>
      </c>
      <c r="Z39" s="233">
        <f t="shared" si="18"/>
        <v>0</v>
      </c>
      <c r="AA39" s="233">
        <f t="shared" si="18"/>
        <v>0</v>
      </c>
      <c r="AB39" s="233" t="str">
        <f t="shared" si="18"/>
        <v>чел</v>
      </c>
      <c r="AC39" s="233">
        <f t="shared" si="18"/>
        <v>0</v>
      </c>
      <c r="AD39" s="233">
        <f t="shared" si="18"/>
        <v>0</v>
      </c>
      <c r="AE39" s="233">
        <f t="shared" si="18"/>
        <v>0</v>
      </c>
      <c r="AF39" s="233">
        <f t="shared" si="18"/>
        <v>0</v>
      </c>
      <c r="AG39" s="233">
        <f t="shared" si="18"/>
        <v>0</v>
      </c>
      <c r="AI39" s="129"/>
    </row>
    <row r="40" spans="1:35" s="128" customFormat="1" ht="26.25" customHeight="1">
      <c r="A40" s="394"/>
      <c r="B40" s="399"/>
      <c r="C40" s="400"/>
      <c r="D40" s="400"/>
      <c r="E40" s="400"/>
      <c r="F40" s="400"/>
      <c r="G40" s="401"/>
      <c r="H40" s="267"/>
      <c r="I40" s="13" t="s">
        <v>97</v>
      </c>
      <c r="J40" s="320" t="s">
        <v>79</v>
      </c>
      <c r="K40" s="25">
        <v>0</v>
      </c>
      <c r="L40" s="228">
        <v>0</v>
      </c>
      <c r="M40" s="367">
        <v>0</v>
      </c>
      <c r="N40" s="366">
        <v>0</v>
      </c>
      <c r="O40" s="369"/>
      <c r="P40" s="126" t="s">
        <v>79</v>
      </c>
      <c r="Q40" s="123">
        <v>1</v>
      </c>
      <c r="R40" s="123">
        <v>5000</v>
      </c>
      <c r="S40" s="123">
        <v>5000</v>
      </c>
      <c r="T40" s="123">
        <v>5000</v>
      </c>
      <c r="U40" s="123"/>
      <c r="V40" s="126" t="s">
        <v>79</v>
      </c>
      <c r="W40" s="126">
        <v>0</v>
      </c>
      <c r="X40" s="126"/>
      <c r="Y40" s="126"/>
      <c r="Z40" s="126"/>
      <c r="AA40" s="126"/>
      <c r="AB40" s="126" t="s">
        <v>79</v>
      </c>
      <c r="AC40" s="126"/>
      <c r="AD40" s="126"/>
      <c r="AE40" s="126"/>
      <c r="AF40" s="126"/>
      <c r="AG40" s="126"/>
      <c r="AI40" s="129"/>
    </row>
    <row r="41" spans="1:35" s="128" customFormat="1" ht="26.25" customHeight="1">
      <c r="A41" s="394"/>
      <c r="B41" s="399"/>
      <c r="C41" s="400"/>
      <c r="D41" s="400"/>
      <c r="E41" s="400"/>
      <c r="F41" s="400"/>
      <c r="G41" s="401"/>
      <c r="H41" s="267"/>
      <c r="I41" s="13" t="s">
        <v>99</v>
      </c>
      <c r="J41" s="320"/>
      <c r="K41" s="25">
        <v>0</v>
      </c>
      <c r="L41" s="228">
        <v>0</v>
      </c>
      <c r="M41" s="367"/>
      <c r="N41" s="366"/>
      <c r="O41" s="369"/>
      <c r="P41" s="126" t="s">
        <v>79</v>
      </c>
      <c r="Q41" s="123">
        <v>1</v>
      </c>
      <c r="R41" s="123">
        <v>5000</v>
      </c>
      <c r="S41" s="123">
        <v>5000</v>
      </c>
      <c r="T41" s="123">
        <v>5000</v>
      </c>
      <c r="U41" s="123"/>
      <c r="V41" s="126" t="s">
        <v>79</v>
      </c>
      <c r="W41" s="126">
        <v>0</v>
      </c>
      <c r="X41" s="126"/>
      <c r="Y41" s="126"/>
      <c r="Z41" s="126"/>
      <c r="AA41" s="126"/>
      <c r="AB41" s="126" t="s">
        <v>79</v>
      </c>
      <c r="AC41" s="126"/>
      <c r="AD41" s="126"/>
      <c r="AE41" s="126"/>
      <c r="AF41" s="126"/>
      <c r="AG41" s="126"/>
      <c r="AI41" s="129"/>
    </row>
    <row r="42" spans="1:35" s="128" customFormat="1" ht="26.25" customHeight="1">
      <c r="A42" s="394"/>
      <c r="B42" s="399"/>
      <c r="C42" s="400"/>
      <c r="D42" s="400"/>
      <c r="E42" s="400"/>
      <c r="F42" s="400"/>
      <c r="G42" s="401"/>
      <c r="H42" s="267"/>
      <c r="I42" s="13" t="s">
        <v>138</v>
      </c>
      <c r="J42" s="320"/>
      <c r="K42" s="25">
        <v>0</v>
      </c>
      <c r="L42" s="228">
        <v>0</v>
      </c>
      <c r="M42" s="367"/>
      <c r="N42" s="366"/>
      <c r="O42" s="369"/>
      <c r="P42" s="126" t="s">
        <v>79</v>
      </c>
      <c r="Q42" s="123">
        <v>1</v>
      </c>
      <c r="R42" s="123">
        <v>5000</v>
      </c>
      <c r="S42" s="123">
        <v>5000</v>
      </c>
      <c r="T42" s="123">
        <v>5000</v>
      </c>
      <c r="U42" s="123"/>
      <c r="V42" s="126" t="s">
        <v>79</v>
      </c>
      <c r="W42" s="126">
        <v>0</v>
      </c>
      <c r="X42" s="126"/>
      <c r="Y42" s="126"/>
      <c r="Z42" s="126"/>
      <c r="AA42" s="126"/>
      <c r="AB42" s="126" t="s">
        <v>79</v>
      </c>
      <c r="AC42" s="126"/>
      <c r="AD42" s="126"/>
      <c r="AE42" s="126"/>
      <c r="AF42" s="126"/>
      <c r="AG42" s="126"/>
      <c r="AI42" s="129"/>
    </row>
    <row r="43" spans="1:35" s="132" customFormat="1" ht="55.5" customHeight="1">
      <c r="A43" s="395"/>
      <c r="B43" s="402"/>
      <c r="C43" s="403"/>
      <c r="D43" s="403"/>
      <c r="E43" s="403"/>
      <c r="F43" s="403"/>
      <c r="G43" s="404"/>
      <c r="H43" s="267"/>
      <c r="I43" s="13" t="s">
        <v>182</v>
      </c>
      <c r="J43" s="243"/>
      <c r="K43" s="25"/>
      <c r="L43" s="228"/>
      <c r="M43" s="130"/>
      <c r="N43" s="130"/>
      <c r="O43" s="250"/>
      <c r="P43" s="126" t="s">
        <v>79</v>
      </c>
      <c r="Q43" s="123">
        <v>11</v>
      </c>
      <c r="R43" s="123">
        <v>5000</v>
      </c>
      <c r="S43" s="123">
        <v>55000</v>
      </c>
      <c r="T43" s="123">
        <v>55000</v>
      </c>
      <c r="U43" s="123"/>
      <c r="V43" s="126" t="s">
        <v>79</v>
      </c>
      <c r="W43" s="126">
        <v>3</v>
      </c>
      <c r="X43" s="125">
        <v>5000</v>
      </c>
      <c r="Y43" s="125">
        <v>15000</v>
      </c>
      <c r="Z43" s="125">
        <v>15000</v>
      </c>
      <c r="AA43" s="126"/>
      <c r="AB43" s="126" t="s">
        <v>79</v>
      </c>
      <c r="AC43" s="126">
        <v>2</v>
      </c>
      <c r="AD43" s="125">
        <v>5000</v>
      </c>
      <c r="AE43" s="125">
        <v>10000</v>
      </c>
      <c r="AF43" s="125">
        <v>10000</v>
      </c>
      <c r="AG43" s="126"/>
      <c r="AH43" s="128"/>
      <c r="AI43" s="131"/>
    </row>
    <row r="44" spans="1:35" s="132" customFormat="1" ht="40.5" customHeight="1">
      <c r="A44" s="345" t="s">
        <v>27</v>
      </c>
      <c r="B44" s="348"/>
      <c r="C44" s="349"/>
      <c r="D44" s="349"/>
      <c r="E44" s="349"/>
      <c r="F44" s="349"/>
      <c r="G44" s="350"/>
      <c r="H44" s="267"/>
      <c r="I44" s="33" t="s">
        <v>64</v>
      </c>
      <c r="J44" s="3"/>
      <c r="K44" s="24"/>
      <c r="L44" s="4"/>
      <c r="M44" s="56"/>
      <c r="N44" s="56"/>
      <c r="O44" s="233"/>
      <c r="P44" s="233"/>
      <c r="Q44" s="233">
        <f>Q45+Q46+Q47</f>
        <v>4</v>
      </c>
      <c r="R44" s="233">
        <f t="shared" ref="R44:AG44" si="20">R45+R46+R47</f>
        <v>10000</v>
      </c>
      <c r="S44" s="233">
        <f t="shared" si="20"/>
        <v>12500</v>
      </c>
      <c r="T44" s="233">
        <f t="shared" si="20"/>
        <v>12500</v>
      </c>
      <c r="U44" s="233">
        <f t="shared" si="20"/>
        <v>0</v>
      </c>
      <c r="V44" s="233" t="e">
        <f t="shared" si="20"/>
        <v>#VALUE!</v>
      </c>
      <c r="W44" s="233">
        <f t="shared" si="20"/>
        <v>4</v>
      </c>
      <c r="X44" s="233">
        <f t="shared" si="20"/>
        <v>10000</v>
      </c>
      <c r="Y44" s="233">
        <f t="shared" si="20"/>
        <v>12500</v>
      </c>
      <c r="Z44" s="233">
        <f t="shared" si="20"/>
        <v>12500</v>
      </c>
      <c r="AA44" s="233">
        <f t="shared" si="20"/>
        <v>0</v>
      </c>
      <c r="AB44" s="233" t="e">
        <f t="shared" si="20"/>
        <v>#VALUE!</v>
      </c>
      <c r="AC44" s="233">
        <f t="shared" si="20"/>
        <v>4</v>
      </c>
      <c r="AD44" s="233">
        <f t="shared" si="20"/>
        <v>10000</v>
      </c>
      <c r="AE44" s="233">
        <f t="shared" si="20"/>
        <v>12500</v>
      </c>
      <c r="AF44" s="233">
        <f t="shared" si="20"/>
        <v>12500</v>
      </c>
      <c r="AG44" s="233">
        <f t="shared" si="20"/>
        <v>0</v>
      </c>
      <c r="AI44" s="131"/>
    </row>
    <row r="45" spans="1:35" s="132" customFormat="1" ht="40.5" customHeight="1">
      <c r="A45" s="346"/>
      <c r="B45" s="351"/>
      <c r="C45" s="352"/>
      <c r="D45" s="352"/>
      <c r="E45" s="352"/>
      <c r="F45" s="352"/>
      <c r="G45" s="353"/>
      <c r="H45" s="267"/>
      <c r="I45" s="13" t="s">
        <v>94</v>
      </c>
      <c r="J45" s="243"/>
      <c r="K45" s="23"/>
      <c r="L45" s="103"/>
      <c r="M45" s="253"/>
      <c r="N45" s="253"/>
      <c r="O45" s="250"/>
      <c r="P45" s="133" t="s">
        <v>79</v>
      </c>
      <c r="Q45" s="122">
        <v>1</v>
      </c>
      <c r="R45" s="122">
        <v>5000</v>
      </c>
      <c r="S45" s="122">
        <v>5000</v>
      </c>
      <c r="T45" s="122">
        <v>5000</v>
      </c>
      <c r="U45" s="122"/>
      <c r="V45" s="133" t="s">
        <v>79</v>
      </c>
      <c r="W45" s="133">
        <v>1</v>
      </c>
      <c r="X45" s="124">
        <v>5000</v>
      </c>
      <c r="Y45" s="124">
        <v>5000</v>
      </c>
      <c r="Z45" s="124">
        <v>5000</v>
      </c>
      <c r="AA45" s="133"/>
      <c r="AB45" s="133" t="s">
        <v>79</v>
      </c>
      <c r="AC45" s="133">
        <v>1</v>
      </c>
      <c r="AD45" s="124">
        <v>5000</v>
      </c>
      <c r="AE45" s="124">
        <v>5000</v>
      </c>
      <c r="AF45" s="124">
        <v>5000</v>
      </c>
      <c r="AG45" s="133"/>
      <c r="AI45" s="131"/>
    </row>
    <row r="46" spans="1:35" s="132" customFormat="1" ht="40.5" customHeight="1">
      <c r="A46" s="346"/>
      <c r="B46" s="351"/>
      <c r="C46" s="352"/>
      <c r="D46" s="352"/>
      <c r="E46" s="352"/>
      <c r="F46" s="352"/>
      <c r="G46" s="353"/>
      <c r="H46" s="267"/>
      <c r="I46" s="13" t="s">
        <v>95</v>
      </c>
      <c r="J46" s="243"/>
      <c r="K46" s="23"/>
      <c r="L46" s="103"/>
      <c r="M46" s="253"/>
      <c r="N46" s="253"/>
      <c r="O46" s="250"/>
      <c r="P46" s="133" t="s">
        <v>79</v>
      </c>
      <c r="Q46" s="122">
        <v>1</v>
      </c>
      <c r="R46" s="122">
        <v>2500</v>
      </c>
      <c r="S46" s="122">
        <v>2500</v>
      </c>
      <c r="T46" s="122">
        <v>2500</v>
      </c>
      <c r="U46" s="122"/>
      <c r="V46" s="133" t="s">
        <v>79</v>
      </c>
      <c r="W46" s="133">
        <v>1</v>
      </c>
      <c r="X46" s="124">
        <v>2500</v>
      </c>
      <c r="Y46" s="124">
        <v>2500</v>
      </c>
      <c r="Z46" s="124">
        <v>2500</v>
      </c>
      <c r="AA46" s="133"/>
      <c r="AB46" s="133" t="s">
        <v>79</v>
      </c>
      <c r="AC46" s="133">
        <v>1</v>
      </c>
      <c r="AD46" s="124">
        <v>2500</v>
      </c>
      <c r="AE46" s="124">
        <v>2500</v>
      </c>
      <c r="AF46" s="124">
        <v>2500</v>
      </c>
      <c r="AG46" s="133"/>
      <c r="AI46" s="131"/>
    </row>
    <row r="47" spans="1:35" s="132" customFormat="1" ht="40.5" customHeight="1">
      <c r="A47" s="347"/>
      <c r="B47" s="354"/>
      <c r="C47" s="355"/>
      <c r="D47" s="355"/>
      <c r="E47" s="355"/>
      <c r="F47" s="355"/>
      <c r="G47" s="356"/>
      <c r="H47" s="267"/>
      <c r="I47" s="14" t="s">
        <v>190</v>
      </c>
      <c r="J47" s="243"/>
      <c r="K47" s="23"/>
      <c r="L47" s="103"/>
      <c r="M47" s="253"/>
      <c r="N47" s="253"/>
      <c r="O47" s="250"/>
      <c r="P47" s="133" t="s">
        <v>79</v>
      </c>
      <c r="Q47" s="122">
        <v>2</v>
      </c>
      <c r="R47" s="122">
        <v>2500</v>
      </c>
      <c r="S47" s="122">
        <v>5000</v>
      </c>
      <c r="T47" s="122">
        <v>5000</v>
      </c>
      <c r="U47" s="122"/>
      <c r="V47" s="133" t="s">
        <v>79</v>
      </c>
      <c r="W47" s="133">
        <v>2</v>
      </c>
      <c r="X47" s="124">
        <v>2500</v>
      </c>
      <c r="Y47" s="124">
        <v>5000</v>
      </c>
      <c r="Z47" s="124">
        <v>5000</v>
      </c>
      <c r="AA47" s="133"/>
      <c r="AB47" s="133" t="s">
        <v>79</v>
      </c>
      <c r="AC47" s="133">
        <v>2</v>
      </c>
      <c r="AD47" s="124">
        <v>2500</v>
      </c>
      <c r="AE47" s="124">
        <v>5000</v>
      </c>
      <c r="AF47" s="124">
        <v>5000</v>
      </c>
      <c r="AG47" s="133"/>
      <c r="AI47" s="131"/>
    </row>
    <row r="48" spans="1:35" ht="217.5" customHeight="1">
      <c r="A48" s="268" t="s">
        <v>47</v>
      </c>
      <c r="B48" s="6" t="s">
        <v>5</v>
      </c>
      <c r="C48" s="6" t="s">
        <v>55</v>
      </c>
      <c r="D48" s="227" t="s">
        <v>147</v>
      </c>
      <c r="E48" s="6" t="s">
        <v>6</v>
      </c>
      <c r="F48" s="227" t="s">
        <v>100</v>
      </c>
      <c r="G48" s="119">
        <v>1111</v>
      </c>
      <c r="H48" s="269" t="s">
        <v>163</v>
      </c>
      <c r="I48" s="80" t="s">
        <v>121</v>
      </c>
      <c r="J48" s="3" t="s">
        <v>79</v>
      </c>
      <c r="K48" s="24" t="e">
        <f>K49+K178</f>
        <v>#REF!</v>
      </c>
      <c r="L48" s="233" t="e">
        <f>M48/K48/12</f>
        <v>#REF!</v>
      </c>
      <c r="M48" s="233" t="e">
        <f t="shared" ref="M48:AG48" si="21">M49+M178</f>
        <v>#REF!</v>
      </c>
      <c r="N48" s="233" t="e">
        <f t="shared" si="21"/>
        <v>#REF!</v>
      </c>
      <c r="O48" s="233" t="e">
        <f t="shared" si="21"/>
        <v>#REF!</v>
      </c>
      <c r="P48" s="233">
        <f t="shared" si="21"/>
        <v>0</v>
      </c>
      <c r="Q48" s="233">
        <f t="shared" si="21"/>
        <v>359</v>
      </c>
      <c r="R48" s="233">
        <f t="shared" si="21"/>
        <v>20000</v>
      </c>
      <c r="S48" s="233">
        <f>S49+S178</f>
        <v>12819129.578</v>
      </c>
      <c r="T48" s="233">
        <f t="shared" si="21"/>
        <v>12819129.578</v>
      </c>
      <c r="U48" s="233">
        <f t="shared" si="21"/>
        <v>0</v>
      </c>
      <c r="V48" s="233" t="e">
        <f t="shared" si="21"/>
        <v>#VALUE!</v>
      </c>
      <c r="W48" s="233" t="e">
        <f t="shared" si="21"/>
        <v>#REF!</v>
      </c>
      <c r="X48" s="233">
        <f t="shared" si="21"/>
        <v>20000</v>
      </c>
      <c r="Y48" s="233" t="e">
        <f t="shared" si="21"/>
        <v>#REF!</v>
      </c>
      <c r="Z48" s="233" t="e">
        <f t="shared" si="21"/>
        <v>#REF!</v>
      </c>
      <c r="AA48" s="233" t="e">
        <f t="shared" si="21"/>
        <v>#REF!</v>
      </c>
      <c r="AB48" s="233" t="e">
        <f t="shared" si="21"/>
        <v>#VALUE!</v>
      </c>
      <c r="AC48" s="233" t="e">
        <f t="shared" si="21"/>
        <v>#REF!</v>
      </c>
      <c r="AD48" s="233">
        <f t="shared" si="21"/>
        <v>20000</v>
      </c>
      <c r="AE48" s="233" t="e">
        <f t="shared" si="21"/>
        <v>#REF!</v>
      </c>
      <c r="AF48" s="233" t="e">
        <f t="shared" si="21"/>
        <v>#REF!</v>
      </c>
      <c r="AG48" s="233" t="e">
        <f t="shared" si="21"/>
        <v>#REF!</v>
      </c>
      <c r="AI48" s="127"/>
    </row>
    <row r="49" spans="1:37" s="135" customFormat="1" ht="30.75" customHeight="1">
      <c r="A49" s="21"/>
      <c r="B49" s="357"/>
      <c r="C49" s="275"/>
      <c r="D49" s="275"/>
      <c r="E49" s="275"/>
      <c r="F49" s="275"/>
      <c r="G49" s="275"/>
      <c r="H49" s="418" t="s">
        <v>152</v>
      </c>
      <c r="I49" s="22" t="s">
        <v>104</v>
      </c>
      <c r="J49" s="12"/>
      <c r="K49" s="26" t="e">
        <f>K50+K56+K64+K68+K73+K77+K79+K83+K86+K90+K92+K100+K107+K110+K114+#REF!+K118+K122+K124+K126+K128+K132+K136+K138+K141+#REF!+K143+K150+K160+K162+K166+K172+K175</f>
        <v>#REF!</v>
      </c>
      <c r="L49" s="31"/>
      <c r="M49" s="26" t="e">
        <f>M50+M56+M64+M68+M73+M77+M79+M83+M86+M90+M92+M100+M107+M110+M114+#REF!+M118+M122+M124+M126+M128+M132+M136+M138+M141+#REF!+M143+M150+M160+M162+M166+M172+M175</f>
        <v>#REF!</v>
      </c>
      <c r="N49" s="26" t="e">
        <f>N50+N56+N64+N68+N73+N77+N79+N83+N86+N90+N92+N100+N107+N110+N114+#REF!+N118+N122+N124+N126+N128+N132+N136+N138+N141+#REF!+N143+N150+N160+N162+N166+N172+N175</f>
        <v>#REF!</v>
      </c>
      <c r="O49" s="26" t="e">
        <f>O50+O56+O64+O68+O73+O77+O79+O83+O86+O90+O92+O100+O107+O110+O114+#REF!+O118+O122+O124+O126+O128+O132+O136+O138+O141+#REF!+O143+O150+O160+O162+O166+O172+O175</f>
        <v>#REF!</v>
      </c>
      <c r="P49" s="26"/>
      <c r="Q49" s="249">
        <f>Q50+Q56+Q64+Q68+Q73+Q77+Q79+Q83+Q86+Q90+Q92+Q100+Q107+Q110+Q114+Q118+Q122+Q124+Q126+Q128+Q132+Q136+Q138+Q141+Q143+Q150+Q160+Q162+Q166+Q172+Q175</f>
        <v>345</v>
      </c>
      <c r="R49" s="249"/>
      <c r="S49" s="249">
        <f>S50+S56+S64+S68+S73+S77+S79+S83+S86+S90+S92+S100+S107+S110+S114+S118+S122+S124+S126+S128+S132+S136+S138+S141+S143+S150+S160+S162+S166+S172+S175</f>
        <v>11725449.578</v>
      </c>
      <c r="T49" s="249">
        <f>T50+T56+T64+T68+T73+T77+T79+T83+T86+T90+T92+T100+T107+T110+T114+T118+T122+T124+T126+T128+T132+T136+T138+T141+T143+T150+T160+T162+T166+T172+T175</f>
        <v>11725449.578</v>
      </c>
      <c r="U49" s="249">
        <f>U50+U56+U64+U68+U73+U77+U79+U83+U86+U90+U92+U100+U107+U110+U114+U118+U122+U124+U126+U128+U132+U136+U138+U141+U143+U150+U160+U162+U166+U172+U175</f>
        <v>0</v>
      </c>
      <c r="V49" s="26" t="e">
        <f>V50+V56+V64+V68+V73+V77+V79+V83+V86+V90+V92+V100+V107+V110+V114+#REF!+V118+V122+V124+V126+V128+V132+V136+V138+V141+#REF!+V143+V150+V160+V162+V166+V172+V175</f>
        <v>#VALUE!</v>
      </c>
      <c r="W49" s="26" t="e">
        <f>W50+W56+W64+W68+W73+W77+W79+W83+W86+W90+W92+W100+W107+W110+W114+#REF!+W118+W122+W124+W126+W128+W132+W136+W138+W141+#REF!+W143+W150+W160+W162+W166+W172+W175</f>
        <v>#REF!</v>
      </c>
      <c r="X49" s="26"/>
      <c r="Y49" s="26" t="e">
        <f>Y50+Y56+Y64+Y68+Y73+Y77+Y79+Y83+Y86+Y90+Y92+Y100+Y107+Y110+Y114+#REF!+Y118+Y122+Y124+Y126+Y128+Y132+Y136+Y138+Y141+#REF!+Y143+Y150+Y160+Y162+Y166+Y172+Y175</f>
        <v>#REF!</v>
      </c>
      <c r="Z49" s="26" t="e">
        <f>Z50+Z56+Z64+Z68+Z73+Z77+Z79+Z83+Z86+Z90+Z92+Z100+Z107+Z110+Z114+#REF!+Z118+Z122+Z124+Z126+Z128+Z132+Z136+Z138+Z141+#REF!+Z143+Z150+Z160+Z162+Z166+Z172+Z175</f>
        <v>#REF!</v>
      </c>
      <c r="AA49" s="26" t="e">
        <f>AA50+AA56+AA64+AA68+AA73+AA77+AA79+AA83+AA86+AA90+AA92+AA100+AA107+AA110+AA114+#REF!+AA118+AA122+AA124+AA126+AA128+AA132+AA136+AA138+AA141+#REF!+AA143+AA150+AA160+AA162+AA166+AA172+AA175</f>
        <v>#REF!</v>
      </c>
      <c r="AB49" s="26" t="e">
        <f>AB50+AB56+AB64+AB68+AB73+AB77+AB79+AB83+AB86+AB90+AB92+AB100+AB107+AB110+AB114+#REF!+AB118+AB122+AB124+AB126+AB128+AB132+AB136+AB138+AB141+#REF!+AB143+AB150+AB160+AB162+AB166+AB172+AB175</f>
        <v>#VALUE!</v>
      </c>
      <c r="AC49" s="26" t="e">
        <f>AC50+AC56+AC64+AC68+AC73+AC77+AC79+AC83+AC86+AC90+AC92+AC100+AC107+AC110+AC114+#REF!+AC118+AC122+AC124+AC126+AC128+AC132+AC136+AC138+AC141+#REF!+AC143+AC150+AC160+AC162+AC166+AC172+AC175</f>
        <v>#REF!</v>
      </c>
      <c r="AD49" s="26"/>
      <c r="AE49" s="26" t="e">
        <f>AE50+AE56+AE64+AE68+AE73+AE77+AE79+AE83+AE86+AE90+AE92+AE100+AE107+AE110+AE114+#REF!+AE118+AE122+AE124+AE126+AE128+AE132+AE136+AE138+AE141+#REF!+AE143+AE150+AE160+AE162+AE166+AE172+AE175</f>
        <v>#REF!</v>
      </c>
      <c r="AF49" s="26" t="e">
        <f>AF50+AF56+AF64+AF68+AF73+AF77+AF79+AF83+AF86+AF90+AF92+AF100+AF107+AF110+AF114+#REF!+AF118+AF122+AF124+AF126+AF128+AF132+AF136+AF138+AF141+#REF!+AF143+AF150+AF160+AF162+AF166+AF172+AF175</f>
        <v>#REF!</v>
      </c>
      <c r="AG49" s="26" t="e">
        <f>AG50+AG56+AG64+AG68+AG73+AG77+AG79+AG83+AG86+AG90+AG92+AG100+AG107+AG110+AG114+#REF!+AG118+AG122+AG124+AG126+AG128+AG132+AG136+AG138+AG141+#REF!+AG143+AG150+AG160+AG162+AG166+AG172+AG175</f>
        <v>#REF!</v>
      </c>
      <c r="AI49" s="136"/>
    </row>
    <row r="50" spans="1:37" ht="30.75" customHeight="1">
      <c r="A50" s="313" t="s">
        <v>48</v>
      </c>
      <c r="B50" s="318"/>
      <c r="C50" s="287"/>
      <c r="D50" s="287"/>
      <c r="E50" s="287"/>
      <c r="F50" s="287"/>
      <c r="G50" s="287"/>
      <c r="H50" s="419"/>
      <c r="I50" s="18" t="s">
        <v>64</v>
      </c>
      <c r="J50" s="3"/>
      <c r="K50" s="24">
        <f>SUM(K51:K55)</f>
        <v>29</v>
      </c>
      <c r="L50" s="4"/>
      <c r="M50" s="29">
        <f t="shared" ref="M50:AG50" si="22">SUM(M51:M55)</f>
        <v>963048.96000000008</v>
      </c>
      <c r="N50" s="29">
        <f t="shared" si="22"/>
        <v>963048.96000000008</v>
      </c>
      <c r="O50" s="29">
        <f t="shared" si="22"/>
        <v>0</v>
      </c>
      <c r="P50" s="29">
        <f t="shared" si="22"/>
        <v>0</v>
      </c>
      <c r="Q50" s="29">
        <f>SUM(Q51:Q55)</f>
        <v>31</v>
      </c>
      <c r="R50" s="29">
        <f>R51+R52+R53+R54+R55</f>
        <v>96800</v>
      </c>
      <c r="S50" s="29">
        <f t="shared" si="22"/>
        <v>1037566.0799999998</v>
      </c>
      <c r="T50" s="29">
        <f t="shared" si="22"/>
        <v>1037566.0799999998</v>
      </c>
      <c r="U50" s="29">
        <f t="shared" si="22"/>
        <v>0</v>
      </c>
      <c r="V50" s="29">
        <f t="shared" si="22"/>
        <v>0</v>
      </c>
      <c r="W50" s="29">
        <f t="shared" si="22"/>
        <v>31</v>
      </c>
      <c r="X50" s="29"/>
      <c r="Y50" s="29">
        <f t="shared" si="22"/>
        <v>1037566.0799999998</v>
      </c>
      <c r="Z50" s="29">
        <f t="shared" si="22"/>
        <v>1037566.0799999998</v>
      </c>
      <c r="AA50" s="29">
        <f t="shared" si="22"/>
        <v>0</v>
      </c>
      <c r="AB50" s="29">
        <f t="shared" si="22"/>
        <v>0</v>
      </c>
      <c r="AC50" s="29">
        <f t="shared" si="22"/>
        <v>31</v>
      </c>
      <c r="AD50" s="29"/>
      <c r="AE50" s="29">
        <f t="shared" si="22"/>
        <v>1037566.0799999998</v>
      </c>
      <c r="AF50" s="29">
        <f t="shared" si="22"/>
        <v>1037566.0799999998</v>
      </c>
      <c r="AG50" s="29">
        <f t="shared" si="22"/>
        <v>0</v>
      </c>
      <c r="AI50" s="127"/>
    </row>
    <row r="51" spans="1:37" ht="41.25" customHeight="1">
      <c r="A51" s="288"/>
      <c r="B51" s="287"/>
      <c r="C51" s="287"/>
      <c r="D51" s="287"/>
      <c r="E51" s="287"/>
      <c r="F51" s="287"/>
      <c r="G51" s="287"/>
      <c r="H51" s="419"/>
      <c r="I51" s="14" t="s">
        <v>80</v>
      </c>
      <c r="J51" s="236" t="s">
        <v>79</v>
      </c>
      <c r="K51" s="23">
        <v>15</v>
      </c>
      <c r="L51" s="103">
        <v>18000</v>
      </c>
      <c r="M51" s="27">
        <v>506217.6</v>
      </c>
      <c r="N51" s="28">
        <v>506217.6</v>
      </c>
      <c r="O51" s="103"/>
      <c r="P51" s="236" t="s">
        <v>79</v>
      </c>
      <c r="Q51" s="103">
        <v>15</v>
      </c>
      <c r="R51" s="103">
        <v>19800</v>
      </c>
      <c r="S51" s="27">
        <v>506217.59999999974</v>
      </c>
      <c r="T51" s="27">
        <v>506217.59999999974</v>
      </c>
      <c r="U51" s="161"/>
      <c r="V51" s="236" t="s">
        <v>79</v>
      </c>
      <c r="W51" s="23">
        <v>15</v>
      </c>
      <c r="X51" s="103">
        <v>18000</v>
      </c>
      <c r="Y51" s="27">
        <v>506217.59999999974</v>
      </c>
      <c r="Z51" s="27">
        <v>506217.59999999974</v>
      </c>
      <c r="AA51" s="137"/>
      <c r="AB51" s="236" t="s">
        <v>79</v>
      </c>
      <c r="AC51" s="23">
        <v>15</v>
      </c>
      <c r="AD51" s="103">
        <v>18000</v>
      </c>
      <c r="AE51" s="27">
        <v>506217.59999999974</v>
      </c>
      <c r="AF51" s="27">
        <v>506217.59999999974</v>
      </c>
      <c r="AG51" s="137"/>
      <c r="AI51" s="127"/>
    </row>
    <row r="52" spans="1:37" ht="30.75" customHeight="1">
      <c r="A52" s="288"/>
      <c r="B52" s="287"/>
      <c r="C52" s="287"/>
      <c r="D52" s="287"/>
      <c r="E52" s="287"/>
      <c r="F52" s="287"/>
      <c r="G52" s="287"/>
      <c r="H52" s="419"/>
      <c r="I52" s="14" t="s">
        <v>81</v>
      </c>
      <c r="J52" s="236" t="s">
        <v>79</v>
      </c>
      <c r="K52" s="23">
        <v>2</v>
      </c>
      <c r="L52" s="103">
        <v>17000</v>
      </c>
      <c r="M52" s="27">
        <v>63745.919999999998</v>
      </c>
      <c r="N52" s="28">
        <v>63745.919999999998</v>
      </c>
      <c r="O52" s="103"/>
      <c r="P52" s="236" t="s">
        <v>79</v>
      </c>
      <c r="Q52" s="103">
        <v>1</v>
      </c>
      <c r="R52" s="103">
        <v>18700</v>
      </c>
      <c r="S52" s="27">
        <v>31872.959999999999</v>
      </c>
      <c r="T52" s="27">
        <v>31872.959999999999</v>
      </c>
      <c r="U52" s="122"/>
      <c r="V52" s="236" t="s">
        <v>79</v>
      </c>
      <c r="W52" s="23">
        <v>1</v>
      </c>
      <c r="X52" s="103">
        <v>17000</v>
      </c>
      <c r="Y52" s="27">
        <v>31872.959999999999</v>
      </c>
      <c r="Z52" s="27">
        <v>31872.959999999999</v>
      </c>
      <c r="AA52" s="133"/>
      <c r="AB52" s="236" t="s">
        <v>79</v>
      </c>
      <c r="AC52" s="23">
        <v>1</v>
      </c>
      <c r="AD52" s="103">
        <v>17000</v>
      </c>
      <c r="AE52" s="27">
        <v>31872.959999999999</v>
      </c>
      <c r="AF52" s="27">
        <v>31872.959999999999</v>
      </c>
      <c r="AG52" s="133"/>
      <c r="AI52" s="127"/>
    </row>
    <row r="53" spans="1:37" ht="30.75" customHeight="1">
      <c r="A53" s="288"/>
      <c r="B53" s="287"/>
      <c r="C53" s="287"/>
      <c r="D53" s="287"/>
      <c r="E53" s="287"/>
      <c r="F53" s="287"/>
      <c r="G53" s="287"/>
      <c r="H53" s="419"/>
      <c r="I53" s="14" t="s">
        <v>84</v>
      </c>
      <c r="J53" s="236" t="s">
        <v>79</v>
      </c>
      <c r="K53" s="23">
        <v>3</v>
      </c>
      <c r="L53" s="103">
        <v>18000</v>
      </c>
      <c r="M53" s="27">
        <v>104353.92</v>
      </c>
      <c r="N53" s="28">
        <v>104353.92</v>
      </c>
      <c r="O53" s="103"/>
      <c r="P53" s="236" t="s">
        <v>79</v>
      </c>
      <c r="Q53" s="103">
        <v>3</v>
      </c>
      <c r="R53" s="103">
        <v>19800</v>
      </c>
      <c r="S53" s="27">
        <v>104353.92</v>
      </c>
      <c r="T53" s="27">
        <v>104353.92</v>
      </c>
      <c r="U53" s="122"/>
      <c r="V53" s="236" t="s">
        <v>79</v>
      </c>
      <c r="W53" s="23">
        <v>3</v>
      </c>
      <c r="X53" s="103">
        <v>18000</v>
      </c>
      <c r="Y53" s="27">
        <v>104353.92</v>
      </c>
      <c r="Z53" s="27">
        <v>104353.92</v>
      </c>
      <c r="AA53" s="133"/>
      <c r="AB53" s="236" t="s">
        <v>79</v>
      </c>
      <c r="AC53" s="23">
        <v>3</v>
      </c>
      <c r="AD53" s="103">
        <v>18000</v>
      </c>
      <c r="AE53" s="27">
        <v>104353.92</v>
      </c>
      <c r="AF53" s="27">
        <v>104353.92</v>
      </c>
      <c r="AG53" s="133"/>
      <c r="AI53" s="127"/>
    </row>
    <row r="54" spans="1:37" ht="30.75" customHeight="1">
      <c r="A54" s="288"/>
      <c r="B54" s="287"/>
      <c r="C54" s="287"/>
      <c r="D54" s="287"/>
      <c r="E54" s="287"/>
      <c r="F54" s="287"/>
      <c r="G54" s="287"/>
      <c r="H54" s="419"/>
      <c r="I54" s="14" t="s">
        <v>82</v>
      </c>
      <c r="J54" s="236" t="s">
        <v>79</v>
      </c>
      <c r="K54" s="23">
        <v>8</v>
      </c>
      <c r="L54" s="103">
        <v>17000</v>
      </c>
      <c r="M54" s="27">
        <v>254983.67999999999</v>
      </c>
      <c r="N54" s="28">
        <v>254983.67999999999</v>
      </c>
      <c r="O54" s="103"/>
      <c r="P54" s="236" t="s">
        <v>79</v>
      </c>
      <c r="Q54" s="103">
        <v>11</v>
      </c>
      <c r="R54" s="103">
        <v>18700</v>
      </c>
      <c r="S54" s="27">
        <v>361373.76000000013</v>
      </c>
      <c r="T54" s="27">
        <v>361373.76000000013</v>
      </c>
      <c r="U54" s="122"/>
      <c r="V54" s="236" t="s">
        <v>79</v>
      </c>
      <c r="W54" s="23">
        <v>11</v>
      </c>
      <c r="X54" s="103">
        <v>17000</v>
      </c>
      <c r="Y54" s="27">
        <v>361373.76000000013</v>
      </c>
      <c r="Z54" s="27">
        <v>361373.76000000013</v>
      </c>
      <c r="AA54" s="133"/>
      <c r="AB54" s="236" t="s">
        <v>79</v>
      </c>
      <c r="AC54" s="23">
        <v>11</v>
      </c>
      <c r="AD54" s="103">
        <v>17000</v>
      </c>
      <c r="AE54" s="27">
        <v>361373.76000000013</v>
      </c>
      <c r="AF54" s="27">
        <v>361373.76000000013</v>
      </c>
      <c r="AG54" s="133"/>
      <c r="AI54" s="127"/>
    </row>
    <row r="55" spans="1:37" ht="30.75" customHeight="1">
      <c r="A55" s="288"/>
      <c r="B55" s="287"/>
      <c r="C55" s="287"/>
      <c r="D55" s="287"/>
      <c r="E55" s="287"/>
      <c r="F55" s="287"/>
      <c r="G55" s="287"/>
      <c r="H55" s="419"/>
      <c r="I55" s="14" t="s">
        <v>83</v>
      </c>
      <c r="J55" s="236" t="s">
        <v>79</v>
      </c>
      <c r="K55" s="23">
        <v>1</v>
      </c>
      <c r="L55" s="103">
        <v>18000</v>
      </c>
      <c r="M55" s="27">
        <v>33747.839999999997</v>
      </c>
      <c r="N55" s="28">
        <v>33747.839999999997</v>
      </c>
      <c r="O55" s="228"/>
      <c r="P55" s="236" t="s">
        <v>79</v>
      </c>
      <c r="Q55" s="103">
        <v>1</v>
      </c>
      <c r="R55" s="103">
        <v>19800</v>
      </c>
      <c r="S55" s="27">
        <v>33747.839999999997</v>
      </c>
      <c r="T55" s="27">
        <v>33747.839999999997</v>
      </c>
      <c r="U55" s="122"/>
      <c r="V55" s="236" t="s">
        <v>79</v>
      </c>
      <c r="W55" s="23">
        <v>1</v>
      </c>
      <c r="X55" s="103">
        <v>18000</v>
      </c>
      <c r="Y55" s="27">
        <v>33747.839999999997</v>
      </c>
      <c r="Z55" s="27">
        <v>33747.839999999997</v>
      </c>
      <c r="AA55" s="133"/>
      <c r="AB55" s="236" t="s">
        <v>79</v>
      </c>
      <c r="AC55" s="23">
        <v>1</v>
      </c>
      <c r="AD55" s="103">
        <v>18000</v>
      </c>
      <c r="AE55" s="27">
        <v>33747.839999999997</v>
      </c>
      <c r="AF55" s="27">
        <v>33747.839999999997</v>
      </c>
      <c r="AG55" s="133"/>
      <c r="AI55" s="127"/>
    </row>
    <row r="56" spans="1:37" s="132" customFormat="1" ht="25.5" customHeight="1">
      <c r="A56" s="313" t="s">
        <v>49</v>
      </c>
      <c r="B56" s="287"/>
      <c r="C56" s="287"/>
      <c r="D56" s="287"/>
      <c r="E56" s="287"/>
      <c r="F56" s="287"/>
      <c r="G56" s="287"/>
      <c r="H56" s="419"/>
      <c r="I56" s="14" t="s">
        <v>64</v>
      </c>
      <c r="J56" s="241"/>
      <c r="K56" s="116">
        <v>29</v>
      </c>
      <c r="L56" s="238"/>
      <c r="M56" s="234">
        <v>960107.4</v>
      </c>
      <c r="N56" s="234">
        <f>N57+N58+N59+N60+N61+N62+N63</f>
        <v>960107.4</v>
      </c>
      <c r="O56" s="234">
        <f>O57+O58+O59+O60+O61+O62+O63</f>
        <v>0</v>
      </c>
      <c r="P56" s="7"/>
      <c r="Q56" s="7">
        <f t="shared" ref="Q56:AG56" si="23">Q57+Q58+Q59+Q60+Q61+Q62+Q63</f>
        <v>30</v>
      </c>
      <c r="R56" s="7">
        <f>R57+R58+R59+R60+R61+R62+R63</f>
        <v>135300</v>
      </c>
      <c r="S56" s="7">
        <f t="shared" si="23"/>
        <v>1089462.2380000001</v>
      </c>
      <c r="T56" s="7">
        <f t="shared" si="23"/>
        <v>1089462.2380000001</v>
      </c>
      <c r="U56" s="7">
        <f t="shared" si="23"/>
        <v>0</v>
      </c>
      <c r="V56" s="7" t="e">
        <f t="shared" si="23"/>
        <v>#VALUE!</v>
      </c>
      <c r="W56" s="7">
        <f t="shared" si="23"/>
        <v>31</v>
      </c>
      <c r="X56" s="7">
        <f t="shared" si="23"/>
        <v>123000</v>
      </c>
      <c r="Y56" s="7">
        <f t="shared" si="23"/>
        <v>1027278.72</v>
      </c>
      <c r="Z56" s="7">
        <f t="shared" si="23"/>
        <v>1027278.72</v>
      </c>
      <c r="AA56" s="7">
        <f t="shared" si="23"/>
        <v>0</v>
      </c>
      <c r="AB56" s="7" t="e">
        <f t="shared" si="23"/>
        <v>#VALUE!</v>
      </c>
      <c r="AC56" s="7">
        <f t="shared" si="23"/>
        <v>31</v>
      </c>
      <c r="AD56" s="7">
        <f t="shared" si="23"/>
        <v>123000</v>
      </c>
      <c r="AE56" s="7">
        <f t="shared" si="23"/>
        <v>1027278.72</v>
      </c>
      <c r="AF56" s="7">
        <f t="shared" si="23"/>
        <v>1027278.72</v>
      </c>
      <c r="AG56" s="7">
        <f t="shared" si="23"/>
        <v>0</v>
      </c>
      <c r="AI56" s="131">
        <v>1480062.24</v>
      </c>
      <c r="AJ56" s="131"/>
      <c r="AK56" s="131"/>
    </row>
    <row r="57" spans="1:37" s="132" customFormat="1" ht="26.25" customHeight="1">
      <c r="A57" s="288"/>
      <c r="B57" s="287"/>
      <c r="C57" s="287"/>
      <c r="D57" s="287"/>
      <c r="E57" s="287"/>
      <c r="F57" s="287"/>
      <c r="G57" s="287"/>
      <c r="H57" s="419"/>
      <c r="I57" s="14" t="s">
        <v>83</v>
      </c>
      <c r="J57" s="241" t="s">
        <v>79</v>
      </c>
      <c r="K57" s="117">
        <v>2</v>
      </c>
      <c r="L57" s="238">
        <v>18000</v>
      </c>
      <c r="M57" s="27">
        <v>67495.679999999993</v>
      </c>
      <c r="N57" s="28">
        <v>67495.679999999993</v>
      </c>
      <c r="O57" s="238"/>
      <c r="P57" s="241" t="s">
        <v>79</v>
      </c>
      <c r="Q57" s="123">
        <v>1</v>
      </c>
      <c r="R57" s="238">
        <v>19800</v>
      </c>
      <c r="S57" s="123">
        <v>37122.624000000003</v>
      </c>
      <c r="T57" s="123">
        <v>37122.624000000003</v>
      </c>
      <c r="U57" s="123"/>
      <c r="V57" s="237" t="s">
        <v>79</v>
      </c>
      <c r="W57" s="133">
        <v>2</v>
      </c>
      <c r="X57" s="239">
        <v>18000</v>
      </c>
      <c r="Y57" s="122">
        <v>67495.679999999993</v>
      </c>
      <c r="Z57" s="122">
        <v>67495.679999999993</v>
      </c>
      <c r="AA57" s="133"/>
      <c r="AB57" s="237" t="s">
        <v>79</v>
      </c>
      <c r="AC57" s="133">
        <v>2</v>
      </c>
      <c r="AD57" s="239">
        <v>18000</v>
      </c>
      <c r="AE57" s="122">
        <v>67495.679999999993</v>
      </c>
      <c r="AF57" s="122">
        <v>67495.679999999993</v>
      </c>
      <c r="AG57" s="133"/>
      <c r="AI57" s="131"/>
    </row>
    <row r="58" spans="1:37" s="132" customFormat="1" ht="26.25" customHeight="1">
      <c r="A58" s="288"/>
      <c r="B58" s="287"/>
      <c r="C58" s="287"/>
      <c r="D58" s="287"/>
      <c r="E58" s="287"/>
      <c r="F58" s="287"/>
      <c r="G58" s="287"/>
      <c r="H58" s="419"/>
      <c r="I58" s="14" t="s">
        <v>84</v>
      </c>
      <c r="J58" s="241" t="s">
        <v>79</v>
      </c>
      <c r="K58" s="117">
        <v>3</v>
      </c>
      <c r="L58" s="238">
        <v>18000</v>
      </c>
      <c r="M58" s="27">
        <v>101243.52</v>
      </c>
      <c r="N58" s="28">
        <v>101243.52</v>
      </c>
      <c r="O58" s="238"/>
      <c r="P58" s="241" t="s">
        <v>79</v>
      </c>
      <c r="Q58" s="123">
        <v>2</v>
      </c>
      <c r="R58" s="238">
        <v>19800</v>
      </c>
      <c r="S58" s="123">
        <v>74245.248000000007</v>
      </c>
      <c r="T58" s="123">
        <v>74245.248000000007</v>
      </c>
      <c r="U58" s="123"/>
      <c r="V58" s="237" t="s">
        <v>79</v>
      </c>
      <c r="W58" s="133">
        <v>2</v>
      </c>
      <c r="X58" s="239">
        <v>18000</v>
      </c>
      <c r="Y58" s="122">
        <v>67495.679999999993</v>
      </c>
      <c r="Z58" s="122">
        <v>67495.679999999993</v>
      </c>
      <c r="AA58" s="133"/>
      <c r="AB58" s="237" t="s">
        <v>79</v>
      </c>
      <c r="AC58" s="133">
        <v>2</v>
      </c>
      <c r="AD58" s="239">
        <v>18000</v>
      </c>
      <c r="AE58" s="122">
        <v>67495.679999999993</v>
      </c>
      <c r="AF58" s="122">
        <v>67495.679999999993</v>
      </c>
      <c r="AG58" s="133"/>
      <c r="AI58" s="131"/>
    </row>
    <row r="59" spans="1:37" s="132" customFormat="1" ht="26.25" customHeight="1">
      <c r="A59" s="288"/>
      <c r="B59" s="287"/>
      <c r="C59" s="287"/>
      <c r="D59" s="287"/>
      <c r="E59" s="287"/>
      <c r="F59" s="287"/>
      <c r="G59" s="287"/>
      <c r="H59" s="419"/>
      <c r="I59" s="14" t="s">
        <v>81</v>
      </c>
      <c r="J59" s="241" t="s">
        <v>79</v>
      </c>
      <c r="K59" s="117">
        <v>7</v>
      </c>
      <c r="L59" s="238">
        <v>17000</v>
      </c>
      <c r="M59" s="27">
        <v>223110.72</v>
      </c>
      <c r="N59" s="28">
        <v>223110.72</v>
      </c>
      <c r="O59" s="238"/>
      <c r="P59" s="241" t="s">
        <v>79</v>
      </c>
      <c r="Q59" s="123">
        <v>8</v>
      </c>
      <c r="R59" s="238">
        <v>18700</v>
      </c>
      <c r="S59" s="123">
        <v>280482.04800000001</v>
      </c>
      <c r="T59" s="123">
        <v>280482.04800000001</v>
      </c>
      <c r="U59" s="123"/>
      <c r="V59" s="237" t="s">
        <v>79</v>
      </c>
      <c r="W59" s="133">
        <v>8</v>
      </c>
      <c r="X59" s="239">
        <v>17000</v>
      </c>
      <c r="Y59" s="122">
        <v>254983.67999999999</v>
      </c>
      <c r="Z59" s="122">
        <v>254983.67999999999</v>
      </c>
      <c r="AA59" s="133"/>
      <c r="AB59" s="237" t="s">
        <v>79</v>
      </c>
      <c r="AC59" s="133">
        <v>8</v>
      </c>
      <c r="AD59" s="239">
        <v>17000</v>
      </c>
      <c r="AE59" s="122">
        <v>254983.67999999999</v>
      </c>
      <c r="AF59" s="122">
        <v>254983.67999999999</v>
      </c>
      <c r="AG59" s="133"/>
      <c r="AI59" s="131"/>
    </row>
    <row r="60" spans="1:37" s="132" customFormat="1" ht="33" customHeight="1">
      <c r="A60" s="288"/>
      <c r="B60" s="287"/>
      <c r="C60" s="287"/>
      <c r="D60" s="287"/>
      <c r="E60" s="287"/>
      <c r="F60" s="287"/>
      <c r="G60" s="287"/>
      <c r="H60" s="419"/>
      <c r="I60" s="14" t="s">
        <v>82</v>
      </c>
      <c r="J60" s="241" t="s">
        <v>79</v>
      </c>
      <c r="K60" s="117">
        <v>4</v>
      </c>
      <c r="L60" s="238">
        <v>17000</v>
      </c>
      <c r="M60" s="27">
        <v>131410.44</v>
      </c>
      <c r="N60" s="28">
        <v>131410.44</v>
      </c>
      <c r="O60" s="238"/>
      <c r="P60" s="241" t="s">
        <v>79</v>
      </c>
      <c r="Q60" s="123">
        <v>5</v>
      </c>
      <c r="R60" s="238">
        <v>18700</v>
      </c>
      <c r="S60" s="123">
        <v>179957.95</v>
      </c>
      <c r="T60" s="123">
        <v>179957.95</v>
      </c>
      <c r="U60" s="123"/>
      <c r="V60" s="237" t="s">
        <v>79</v>
      </c>
      <c r="W60" s="133">
        <v>5</v>
      </c>
      <c r="X60" s="239">
        <v>17000</v>
      </c>
      <c r="Y60" s="122">
        <v>166708.79999999999</v>
      </c>
      <c r="Z60" s="122">
        <v>166708.79999999999</v>
      </c>
      <c r="AA60" s="133"/>
      <c r="AB60" s="237" t="s">
        <v>79</v>
      </c>
      <c r="AC60" s="133">
        <v>5</v>
      </c>
      <c r="AD60" s="239">
        <v>17000</v>
      </c>
      <c r="AE60" s="122">
        <v>166708.79999999999</v>
      </c>
      <c r="AF60" s="122">
        <v>166708.79999999999</v>
      </c>
      <c r="AG60" s="133"/>
      <c r="AI60" s="131"/>
    </row>
    <row r="61" spans="1:37" s="132" customFormat="1" ht="25.5" customHeight="1">
      <c r="A61" s="288"/>
      <c r="B61" s="287"/>
      <c r="C61" s="287"/>
      <c r="D61" s="287"/>
      <c r="E61" s="287"/>
      <c r="F61" s="287"/>
      <c r="G61" s="287"/>
      <c r="H61" s="419"/>
      <c r="I61" s="14" t="s">
        <v>80</v>
      </c>
      <c r="J61" s="241" t="s">
        <v>79</v>
      </c>
      <c r="K61" s="117">
        <v>8</v>
      </c>
      <c r="L61" s="238">
        <v>18000</v>
      </c>
      <c r="M61" s="27">
        <v>269982.71999999997</v>
      </c>
      <c r="N61" s="28">
        <v>269982.71999999997</v>
      </c>
      <c r="O61" s="238"/>
      <c r="P61" s="241" t="s">
        <v>79</v>
      </c>
      <c r="Q61" s="123">
        <v>10</v>
      </c>
      <c r="R61" s="238">
        <v>19800</v>
      </c>
      <c r="S61" s="123">
        <v>371226.24</v>
      </c>
      <c r="T61" s="123">
        <v>371226.24</v>
      </c>
      <c r="U61" s="123"/>
      <c r="V61" s="237" t="s">
        <v>79</v>
      </c>
      <c r="W61" s="133">
        <v>10</v>
      </c>
      <c r="X61" s="239">
        <v>18000</v>
      </c>
      <c r="Y61" s="122">
        <v>337478.40000000002</v>
      </c>
      <c r="Z61" s="122">
        <v>337478.40000000002</v>
      </c>
      <c r="AA61" s="133"/>
      <c r="AB61" s="237" t="s">
        <v>79</v>
      </c>
      <c r="AC61" s="133">
        <v>10</v>
      </c>
      <c r="AD61" s="239">
        <v>18000</v>
      </c>
      <c r="AE61" s="122">
        <v>337478.40000000002</v>
      </c>
      <c r="AF61" s="122">
        <v>337478.40000000002</v>
      </c>
      <c r="AG61" s="133"/>
      <c r="AI61" s="131"/>
    </row>
    <row r="62" spans="1:37" s="132" customFormat="1" ht="26.25" customHeight="1">
      <c r="A62" s="288"/>
      <c r="B62" s="287"/>
      <c r="C62" s="287"/>
      <c r="D62" s="287"/>
      <c r="E62" s="287"/>
      <c r="F62" s="287"/>
      <c r="G62" s="287"/>
      <c r="H62" s="419"/>
      <c r="I62" s="14" t="s">
        <v>85</v>
      </c>
      <c r="J62" s="241" t="s">
        <v>79</v>
      </c>
      <c r="K62" s="117">
        <v>4</v>
      </c>
      <c r="L62" s="238">
        <v>18000</v>
      </c>
      <c r="M62" s="27">
        <v>134991.35999999999</v>
      </c>
      <c r="N62" s="28">
        <v>134991.35999999999</v>
      </c>
      <c r="O62" s="238"/>
      <c r="P62" s="241" t="s">
        <v>79</v>
      </c>
      <c r="Q62" s="123">
        <v>3</v>
      </c>
      <c r="R62" s="238">
        <v>19800</v>
      </c>
      <c r="S62" s="123">
        <v>111367.872</v>
      </c>
      <c r="T62" s="123">
        <v>111367.872</v>
      </c>
      <c r="U62" s="123"/>
      <c r="V62" s="237" t="s">
        <v>79</v>
      </c>
      <c r="W62" s="133">
        <v>3</v>
      </c>
      <c r="X62" s="239">
        <v>18000</v>
      </c>
      <c r="Y62" s="122">
        <v>101243.52</v>
      </c>
      <c r="Z62" s="122">
        <v>101243.52</v>
      </c>
      <c r="AA62" s="133"/>
      <c r="AB62" s="237" t="s">
        <v>79</v>
      </c>
      <c r="AC62" s="133">
        <v>3</v>
      </c>
      <c r="AD62" s="239">
        <v>18000</v>
      </c>
      <c r="AE62" s="122">
        <v>101243.52</v>
      </c>
      <c r="AF62" s="122">
        <v>101243.52</v>
      </c>
      <c r="AG62" s="133"/>
      <c r="AI62" s="131"/>
    </row>
    <row r="63" spans="1:37" s="132" customFormat="1" ht="26.25" customHeight="1">
      <c r="A63" s="288"/>
      <c r="B63" s="287"/>
      <c r="C63" s="287"/>
      <c r="D63" s="287"/>
      <c r="E63" s="287"/>
      <c r="F63" s="287"/>
      <c r="G63" s="287"/>
      <c r="H63" s="419"/>
      <c r="I63" s="14" t="s">
        <v>86</v>
      </c>
      <c r="J63" s="241" t="s">
        <v>79</v>
      </c>
      <c r="K63" s="117">
        <v>1</v>
      </c>
      <c r="L63" s="238">
        <v>17000</v>
      </c>
      <c r="M63" s="27">
        <v>31872.959999999999</v>
      </c>
      <c r="N63" s="28">
        <v>31872.959999999999</v>
      </c>
      <c r="O63" s="238"/>
      <c r="P63" s="241" t="s">
        <v>79</v>
      </c>
      <c r="Q63" s="123">
        <v>1</v>
      </c>
      <c r="R63" s="238">
        <v>18700</v>
      </c>
      <c r="S63" s="123">
        <v>35060.256000000001</v>
      </c>
      <c r="T63" s="123">
        <v>35060.256000000001</v>
      </c>
      <c r="U63" s="123"/>
      <c r="V63" s="237" t="s">
        <v>79</v>
      </c>
      <c r="W63" s="133">
        <v>1</v>
      </c>
      <c r="X63" s="239">
        <v>17000</v>
      </c>
      <c r="Y63" s="122">
        <v>31872.959999999999</v>
      </c>
      <c r="Z63" s="122">
        <v>31872.959999999999</v>
      </c>
      <c r="AA63" s="133"/>
      <c r="AB63" s="237" t="s">
        <v>79</v>
      </c>
      <c r="AC63" s="133">
        <v>1</v>
      </c>
      <c r="AD63" s="239">
        <v>17000</v>
      </c>
      <c r="AE63" s="122">
        <v>31872.959999999999</v>
      </c>
      <c r="AF63" s="122">
        <v>31872.959999999999</v>
      </c>
      <c r="AG63" s="133"/>
      <c r="AI63" s="131"/>
    </row>
    <row r="64" spans="1:37" ht="30.75" customHeight="1">
      <c r="A64" s="310" t="s">
        <v>73</v>
      </c>
      <c r="B64" s="318"/>
      <c r="C64" s="287"/>
      <c r="D64" s="287"/>
      <c r="E64" s="287"/>
      <c r="F64" s="287"/>
      <c r="G64" s="287"/>
      <c r="H64" s="419"/>
      <c r="I64" s="18" t="s">
        <v>64</v>
      </c>
      <c r="J64" s="3"/>
      <c r="K64" s="24">
        <f>K65+K66+K67</f>
        <v>3</v>
      </c>
      <c r="L64" s="4"/>
      <c r="M64" s="233">
        <f>M65+M66+M67</f>
        <v>95618.880000000005</v>
      </c>
      <c r="N64" s="233">
        <f>N65+N66+N67</f>
        <v>95618.880000000005</v>
      </c>
      <c r="O64" s="233">
        <f>O65+O66+O67</f>
        <v>0</v>
      </c>
      <c r="P64" s="233"/>
      <c r="Q64" s="233">
        <f t="shared" ref="Q64:AG64" si="24">Q65+Q66+Q67</f>
        <v>4</v>
      </c>
      <c r="R64" s="233">
        <f t="shared" si="24"/>
        <v>56100</v>
      </c>
      <c r="S64" s="233">
        <f t="shared" si="24"/>
        <v>127491.84</v>
      </c>
      <c r="T64" s="233">
        <f t="shared" si="24"/>
        <v>127491.84</v>
      </c>
      <c r="U64" s="233">
        <f t="shared" si="24"/>
        <v>0</v>
      </c>
      <c r="V64" s="233" t="e">
        <f t="shared" si="24"/>
        <v>#VALUE!</v>
      </c>
      <c r="W64" s="233">
        <f t="shared" si="24"/>
        <v>4</v>
      </c>
      <c r="X64" s="233">
        <f t="shared" si="24"/>
        <v>51000</v>
      </c>
      <c r="Y64" s="233">
        <f t="shared" si="24"/>
        <v>127491.84</v>
      </c>
      <c r="Z64" s="233">
        <f t="shared" si="24"/>
        <v>127491.84</v>
      </c>
      <c r="AA64" s="233">
        <f t="shared" si="24"/>
        <v>0</v>
      </c>
      <c r="AB64" s="233" t="e">
        <f t="shared" si="24"/>
        <v>#VALUE!</v>
      </c>
      <c r="AC64" s="233">
        <f t="shared" si="24"/>
        <v>4</v>
      </c>
      <c r="AD64" s="233">
        <f t="shared" si="24"/>
        <v>51000</v>
      </c>
      <c r="AE64" s="233">
        <f t="shared" si="24"/>
        <v>127491.84</v>
      </c>
      <c r="AF64" s="233">
        <f t="shared" si="24"/>
        <v>127491.84</v>
      </c>
      <c r="AG64" s="233">
        <f t="shared" si="24"/>
        <v>0</v>
      </c>
      <c r="AI64" s="127"/>
    </row>
    <row r="65" spans="1:35" ht="23.25" customHeight="1">
      <c r="A65" s="359"/>
      <c r="B65" s="287"/>
      <c r="C65" s="287"/>
      <c r="D65" s="287"/>
      <c r="E65" s="287"/>
      <c r="F65" s="287"/>
      <c r="G65" s="287"/>
      <c r="H65" s="419"/>
      <c r="I65" s="14" t="s">
        <v>81</v>
      </c>
      <c r="J65" s="236" t="s">
        <v>79</v>
      </c>
      <c r="K65" s="23">
        <v>1</v>
      </c>
      <c r="L65" s="103">
        <v>17000</v>
      </c>
      <c r="M65" s="27">
        <v>31872.959999999999</v>
      </c>
      <c r="N65" s="81">
        <v>31872.959999999999</v>
      </c>
      <c r="O65" s="8"/>
      <c r="P65" s="133" t="s">
        <v>79</v>
      </c>
      <c r="Q65" s="122">
        <v>2</v>
      </c>
      <c r="R65" s="122">
        <v>18700</v>
      </c>
      <c r="S65" s="122">
        <v>63745.919999999998</v>
      </c>
      <c r="T65" s="122">
        <v>63745.919999999998</v>
      </c>
      <c r="U65" s="122"/>
      <c r="V65" s="133" t="s">
        <v>79</v>
      </c>
      <c r="W65" s="133">
        <v>2</v>
      </c>
      <c r="X65" s="124">
        <v>17000</v>
      </c>
      <c r="Y65" s="133">
        <v>63745.919999999998</v>
      </c>
      <c r="Z65" s="133">
        <v>63745.919999999998</v>
      </c>
      <c r="AA65" s="133"/>
      <c r="AB65" s="133" t="s">
        <v>79</v>
      </c>
      <c r="AC65" s="133">
        <v>2</v>
      </c>
      <c r="AD65" s="124">
        <v>17000</v>
      </c>
      <c r="AE65" s="133">
        <v>63745.919999999998</v>
      </c>
      <c r="AF65" s="133">
        <v>63745.919999999998</v>
      </c>
      <c r="AG65" s="133"/>
      <c r="AI65" s="127"/>
    </row>
    <row r="66" spans="1:35" ht="26.25" customHeight="1">
      <c r="A66" s="288"/>
      <c r="B66" s="287"/>
      <c r="C66" s="287"/>
      <c r="D66" s="287"/>
      <c r="E66" s="287"/>
      <c r="F66" s="287"/>
      <c r="G66" s="287"/>
      <c r="H66" s="419"/>
      <c r="I66" s="14" t="s">
        <v>82</v>
      </c>
      <c r="J66" s="236" t="s">
        <v>79</v>
      </c>
      <c r="K66" s="23">
        <v>1</v>
      </c>
      <c r="L66" s="103">
        <v>17000</v>
      </c>
      <c r="M66" s="27">
        <v>31872.959999999999</v>
      </c>
      <c r="N66" s="81">
        <v>31872.959999999999</v>
      </c>
      <c r="O66" s="8"/>
      <c r="P66" s="133" t="s">
        <v>79</v>
      </c>
      <c r="Q66" s="122">
        <v>1</v>
      </c>
      <c r="R66" s="122">
        <v>18700</v>
      </c>
      <c r="S66" s="122">
        <v>31872.959999999999</v>
      </c>
      <c r="T66" s="122">
        <v>31872.959999999999</v>
      </c>
      <c r="U66" s="122"/>
      <c r="V66" s="133" t="s">
        <v>79</v>
      </c>
      <c r="W66" s="133">
        <v>1</v>
      </c>
      <c r="X66" s="124">
        <v>17000</v>
      </c>
      <c r="Y66" s="133">
        <v>31872.959999999999</v>
      </c>
      <c r="Z66" s="133">
        <v>31872.959999999999</v>
      </c>
      <c r="AA66" s="133"/>
      <c r="AB66" s="133" t="s">
        <v>79</v>
      </c>
      <c r="AC66" s="133">
        <v>1</v>
      </c>
      <c r="AD66" s="124">
        <v>17000</v>
      </c>
      <c r="AE66" s="133">
        <v>31872.959999999999</v>
      </c>
      <c r="AF66" s="133">
        <v>31872.959999999999</v>
      </c>
      <c r="AG66" s="133"/>
      <c r="AI66" s="127"/>
    </row>
    <row r="67" spans="1:35" ht="23.25" customHeight="1">
      <c r="A67" s="288"/>
      <c r="B67" s="287"/>
      <c r="C67" s="287"/>
      <c r="D67" s="287"/>
      <c r="E67" s="287"/>
      <c r="F67" s="287"/>
      <c r="G67" s="287"/>
      <c r="H67" s="419"/>
      <c r="I67" s="14" t="s">
        <v>83</v>
      </c>
      <c r="J67" s="236" t="s">
        <v>79</v>
      </c>
      <c r="K67" s="23">
        <v>1</v>
      </c>
      <c r="L67" s="228">
        <v>17000</v>
      </c>
      <c r="M67" s="27">
        <v>31872.959999999999</v>
      </c>
      <c r="N67" s="81">
        <v>31872.959999999999</v>
      </c>
      <c r="O67" s="8"/>
      <c r="P67" s="133" t="s">
        <v>79</v>
      </c>
      <c r="Q67" s="122">
        <v>1</v>
      </c>
      <c r="R67" s="122">
        <v>18700</v>
      </c>
      <c r="S67" s="122">
        <v>31872.959999999999</v>
      </c>
      <c r="T67" s="122">
        <v>31872.959999999999</v>
      </c>
      <c r="U67" s="122"/>
      <c r="V67" s="133" t="s">
        <v>79</v>
      </c>
      <c r="W67" s="133">
        <v>1</v>
      </c>
      <c r="X67" s="124">
        <v>17000</v>
      </c>
      <c r="Y67" s="133">
        <v>31872.959999999999</v>
      </c>
      <c r="Z67" s="133">
        <v>31872.959999999999</v>
      </c>
      <c r="AA67" s="133"/>
      <c r="AB67" s="133" t="s">
        <v>79</v>
      </c>
      <c r="AC67" s="133">
        <v>1</v>
      </c>
      <c r="AD67" s="124">
        <v>17000</v>
      </c>
      <c r="AE67" s="133">
        <v>31872.959999999999</v>
      </c>
      <c r="AF67" s="133">
        <v>31872.959999999999</v>
      </c>
      <c r="AG67" s="133"/>
      <c r="AI67" s="127"/>
    </row>
    <row r="68" spans="1:35" ht="25.5" customHeight="1">
      <c r="A68" s="310" t="s">
        <v>72</v>
      </c>
      <c r="B68" s="318"/>
      <c r="C68" s="287"/>
      <c r="D68" s="287"/>
      <c r="E68" s="287"/>
      <c r="F68" s="287"/>
      <c r="G68" s="287"/>
      <c r="H68" s="419"/>
      <c r="I68" s="18" t="s">
        <v>64</v>
      </c>
      <c r="J68" s="3"/>
      <c r="K68" s="24">
        <f>SUM(K69:K72)</f>
        <v>7</v>
      </c>
      <c r="L68" s="233"/>
      <c r="M68" s="233">
        <f t="shared" ref="M68:AG68" si="25">SUM(M69:M72)</f>
        <v>228423</v>
      </c>
      <c r="N68" s="233">
        <f t="shared" si="25"/>
        <v>228423</v>
      </c>
      <c r="O68" s="233">
        <f t="shared" si="25"/>
        <v>0</v>
      </c>
      <c r="P68" s="233">
        <f t="shared" si="25"/>
        <v>0</v>
      </c>
      <c r="Q68" s="233">
        <f t="shared" si="25"/>
        <v>6</v>
      </c>
      <c r="R68" s="233">
        <f t="shared" si="25"/>
        <v>74800</v>
      </c>
      <c r="S68" s="233">
        <f t="shared" si="25"/>
        <v>195791.04</v>
      </c>
      <c r="T68" s="233">
        <f t="shared" si="25"/>
        <v>195791.04</v>
      </c>
      <c r="U68" s="233">
        <f t="shared" si="25"/>
        <v>0</v>
      </c>
      <c r="V68" s="233">
        <f t="shared" si="25"/>
        <v>0</v>
      </c>
      <c r="W68" s="233">
        <f t="shared" si="25"/>
        <v>6</v>
      </c>
      <c r="X68" s="233">
        <f t="shared" si="25"/>
        <v>68000</v>
      </c>
      <c r="Y68" s="233">
        <f t="shared" si="25"/>
        <v>195791.04</v>
      </c>
      <c r="Z68" s="233">
        <f t="shared" si="25"/>
        <v>195791.04</v>
      </c>
      <c r="AA68" s="233">
        <f t="shared" si="25"/>
        <v>0</v>
      </c>
      <c r="AB68" s="233">
        <f t="shared" si="25"/>
        <v>0</v>
      </c>
      <c r="AC68" s="233">
        <f t="shared" si="25"/>
        <v>6</v>
      </c>
      <c r="AD68" s="233">
        <f t="shared" si="25"/>
        <v>68000</v>
      </c>
      <c r="AE68" s="233">
        <f t="shared" si="25"/>
        <v>195791.04</v>
      </c>
      <c r="AF68" s="233">
        <f t="shared" si="25"/>
        <v>195791.04</v>
      </c>
      <c r="AG68" s="233">
        <f t="shared" si="25"/>
        <v>0</v>
      </c>
      <c r="AI68" s="127"/>
    </row>
    <row r="69" spans="1:35" ht="22.5" customHeight="1">
      <c r="A69" s="310"/>
      <c r="B69" s="287"/>
      <c r="C69" s="287"/>
      <c r="D69" s="287"/>
      <c r="E69" s="287"/>
      <c r="F69" s="287"/>
      <c r="G69" s="287"/>
      <c r="H69" s="419"/>
      <c r="I69" s="14" t="s">
        <v>86</v>
      </c>
      <c r="J69" s="236" t="s">
        <v>79</v>
      </c>
      <c r="K69" s="23">
        <v>1</v>
      </c>
      <c r="L69" s="103">
        <v>17000</v>
      </c>
      <c r="M69" s="27">
        <v>32632</v>
      </c>
      <c r="N69" s="28">
        <f>M69</f>
        <v>32632</v>
      </c>
      <c r="O69" s="103"/>
      <c r="P69" s="133" t="s">
        <v>79</v>
      </c>
      <c r="Q69" s="122">
        <v>1</v>
      </c>
      <c r="R69" s="122">
        <v>18700</v>
      </c>
      <c r="S69" s="122">
        <v>32633.040000000001</v>
      </c>
      <c r="T69" s="122">
        <v>32633.040000000001</v>
      </c>
      <c r="U69" s="122"/>
      <c r="V69" s="133"/>
      <c r="W69" s="133">
        <v>1</v>
      </c>
      <c r="X69" s="124">
        <v>17000</v>
      </c>
      <c r="Y69" s="124">
        <v>32633.040000000001</v>
      </c>
      <c r="Z69" s="124">
        <v>32633.040000000001</v>
      </c>
      <c r="AA69" s="133"/>
      <c r="AB69" s="133"/>
      <c r="AC69" s="133">
        <v>1</v>
      </c>
      <c r="AD69" s="124">
        <v>17000</v>
      </c>
      <c r="AE69" s="124">
        <v>32633.040000000001</v>
      </c>
      <c r="AF69" s="124">
        <v>32633.040000000001</v>
      </c>
      <c r="AG69" s="133"/>
      <c r="AI69" s="127"/>
    </row>
    <row r="70" spans="1:35" ht="27" customHeight="1">
      <c r="A70" s="310"/>
      <c r="B70" s="287"/>
      <c r="C70" s="287"/>
      <c r="D70" s="287"/>
      <c r="E70" s="287"/>
      <c r="F70" s="287"/>
      <c r="G70" s="287"/>
      <c r="H70" s="419"/>
      <c r="I70" s="14" t="s">
        <v>81</v>
      </c>
      <c r="J70" s="236" t="s">
        <v>79</v>
      </c>
      <c r="K70" s="23">
        <v>3</v>
      </c>
      <c r="L70" s="103">
        <v>17000</v>
      </c>
      <c r="M70" s="27">
        <v>97896</v>
      </c>
      <c r="N70" s="28">
        <f t="shared" ref="N70:N72" si="26">M70</f>
        <v>97896</v>
      </c>
      <c r="O70" s="103"/>
      <c r="P70" s="133" t="s">
        <v>79</v>
      </c>
      <c r="Q70" s="122">
        <v>2</v>
      </c>
      <c r="R70" s="122">
        <v>18700</v>
      </c>
      <c r="S70" s="122">
        <v>65263</v>
      </c>
      <c r="T70" s="122">
        <v>65263</v>
      </c>
      <c r="U70" s="122"/>
      <c r="V70" s="133"/>
      <c r="W70" s="133">
        <v>2</v>
      </c>
      <c r="X70" s="124">
        <v>17000</v>
      </c>
      <c r="Y70" s="124">
        <v>65263</v>
      </c>
      <c r="Z70" s="124">
        <v>65263</v>
      </c>
      <c r="AA70" s="133"/>
      <c r="AB70" s="133"/>
      <c r="AC70" s="133">
        <v>2</v>
      </c>
      <c r="AD70" s="124">
        <v>17000</v>
      </c>
      <c r="AE70" s="124">
        <v>65263</v>
      </c>
      <c r="AF70" s="124">
        <v>65263</v>
      </c>
      <c r="AG70" s="133"/>
      <c r="AI70" s="127"/>
    </row>
    <row r="71" spans="1:35" ht="22.5" customHeight="1">
      <c r="A71" s="310"/>
      <c r="B71" s="287"/>
      <c r="C71" s="287"/>
      <c r="D71" s="287"/>
      <c r="E71" s="287"/>
      <c r="F71" s="287"/>
      <c r="G71" s="287"/>
      <c r="H71" s="419"/>
      <c r="I71" s="14" t="s">
        <v>82</v>
      </c>
      <c r="J71" s="236" t="s">
        <v>79</v>
      </c>
      <c r="K71" s="23">
        <v>2</v>
      </c>
      <c r="L71" s="103">
        <v>17000</v>
      </c>
      <c r="M71" s="27">
        <v>65263</v>
      </c>
      <c r="N71" s="28">
        <f t="shared" si="26"/>
        <v>65263</v>
      </c>
      <c r="O71" s="103"/>
      <c r="P71" s="133" t="s">
        <v>79</v>
      </c>
      <c r="Q71" s="122">
        <v>2</v>
      </c>
      <c r="R71" s="122">
        <v>18700</v>
      </c>
      <c r="S71" s="122">
        <v>65263</v>
      </c>
      <c r="T71" s="122">
        <v>65263</v>
      </c>
      <c r="U71" s="122"/>
      <c r="V71" s="133"/>
      <c r="W71" s="133">
        <v>2</v>
      </c>
      <c r="X71" s="124">
        <v>17000</v>
      </c>
      <c r="Y71" s="124">
        <v>65263</v>
      </c>
      <c r="Z71" s="124">
        <v>65263</v>
      </c>
      <c r="AA71" s="133"/>
      <c r="AB71" s="133"/>
      <c r="AC71" s="133">
        <v>2</v>
      </c>
      <c r="AD71" s="124">
        <v>17000</v>
      </c>
      <c r="AE71" s="124">
        <v>65263</v>
      </c>
      <c r="AF71" s="124">
        <v>65263</v>
      </c>
      <c r="AG71" s="133"/>
      <c r="AI71" s="127"/>
    </row>
    <row r="72" spans="1:35" ht="22.5" customHeight="1">
      <c r="A72" s="310"/>
      <c r="B72" s="287"/>
      <c r="C72" s="287"/>
      <c r="D72" s="287"/>
      <c r="E72" s="287"/>
      <c r="F72" s="287"/>
      <c r="G72" s="287"/>
      <c r="H72" s="419"/>
      <c r="I72" s="14" t="s">
        <v>83</v>
      </c>
      <c r="J72" s="236" t="s">
        <v>79</v>
      </c>
      <c r="K72" s="23">
        <v>1</v>
      </c>
      <c r="L72" s="103">
        <v>17000</v>
      </c>
      <c r="M72" s="27">
        <v>32632</v>
      </c>
      <c r="N72" s="28">
        <f t="shared" si="26"/>
        <v>32632</v>
      </c>
      <c r="O72" s="103"/>
      <c r="P72" s="133" t="s">
        <v>79</v>
      </c>
      <c r="Q72" s="122">
        <v>1</v>
      </c>
      <c r="R72" s="122">
        <v>18700</v>
      </c>
      <c r="S72" s="122">
        <v>32632</v>
      </c>
      <c r="T72" s="122">
        <v>32632</v>
      </c>
      <c r="U72" s="122"/>
      <c r="V72" s="133"/>
      <c r="W72" s="133">
        <v>1</v>
      </c>
      <c r="X72" s="124">
        <v>17000</v>
      </c>
      <c r="Y72" s="124">
        <v>32632</v>
      </c>
      <c r="Z72" s="124">
        <v>32632</v>
      </c>
      <c r="AA72" s="133"/>
      <c r="AB72" s="133"/>
      <c r="AC72" s="133">
        <v>1</v>
      </c>
      <c r="AD72" s="124">
        <v>17000</v>
      </c>
      <c r="AE72" s="124">
        <v>32632</v>
      </c>
      <c r="AF72" s="124">
        <v>32632</v>
      </c>
      <c r="AG72" s="133"/>
      <c r="AI72" s="127"/>
    </row>
    <row r="73" spans="1:35" ht="23.25" customHeight="1">
      <c r="A73" s="310" t="s">
        <v>71</v>
      </c>
      <c r="B73" s="318"/>
      <c r="C73" s="287"/>
      <c r="D73" s="287"/>
      <c r="E73" s="287"/>
      <c r="F73" s="287"/>
      <c r="G73" s="287"/>
      <c r="H73" s="419"/>
      <c r="I73" s="18" t="s">
        <v>64</v>
      </c>
      <c r="J73" s="3"/>
      <c r="K73" s="24">
        <f>K74+K75+K76</f>
        <v>6</v>
      </c>
      <c r="L73" s="233"/>
      <c r="M73" s="233">
        <f t="shared" ref="M73:AG73" si="27">M74+M75+M76</f>
        <v>191237.76000000001</v>
      </c>
      <c r="N73" s="233">
        <f t="shared" si="27"/>
        <v>191237.76000000001</v>
      </c>
      <c r="O73" s="233">
        <f t="shared" si="27"/>
        <v>0</v>
      </c>
      <c r="P73" s="233"/>
      <c r="Q73" s="233">
        <f t="shared" si="27"/>
        <v>6</v>
      </c>
      <c r="R73" s="233">
        <f t="shared" si="27"/>
        <v>56100</v>
      </c>
      <c r="S73" s="233">
        <f t="shared" si="27"/>
        <v>191237.76000000001</v>
      </c>
      <c r="T73" s="233">
        <f t="shared" si="27"/>
        <v>191237.76000000001</v>
      </c>
      <c r="U73" s="233">
        <f t="shared" si="27"/>
        <v>0</v>
      </c>
      <c r="V73" s="233" t="e">
        <f t="shared" si="27"/>
        <v>#VALUE!</v>
      </c>
      <c r="W73" s="233">
        <f t="shared" si="27"/>
        <v>6</v>
      </c>
      <c r="X73" s="233">
        <f t="shared" si="27"/>
        <v>51000</v>
      </c>
      <c r="Y73" s="233">
        <f t="shared" si="27"/>
        <v>191237.76000000001</v>
      </c>
      <c r="Z73" s="233">
        <f t="shared" si="27"/>
        <v>191237.76000000001</v>
      </c>
      <c r="AA73" s="233">
        <f t="shared" si="27"/>
        <v>0</v>
      </c>
      <c r="AB73" s="233" t="e">
        <f t="shared" si="27"/>
        <v>#VALUE!</v>
      </c>
      <c r="AC73" s="233">
        <f t="shared" si="27"/>
        <v>6</v>
      </c>
      <c r="AD73" s="233">
        <f t="shared" si="27"/>
        <v>51000</v>
      </c>
      <c r="AE73" s="233">
        <f t="shared" si="27"/>
        <v>191237.76000000001</v>
      </c>
      <c r="AF73" s="233">
        <f t="shared" si="27"/>
        <v>191237.76000000001</v>
      </c>
      <c r="AG73" s="233">
        <f t="shared" si="27"/>
        <v>0</v>
      </c>
      <c r="AI73" s="127"/>
    </row>
    <row r="74" spans="1:35" ht="23.25" customHeight="1">
      <c r="A74" s="310"/>
      <c r="B74" s="287"/>
      <c r="C74" s="287"/>
      <c r="D74" s="287"/>
      <c r="E74" s="287"/>
      <c r="F74" s="287"/>
      <c r="G74" s="287"/>
      <c r="H74" s="419"/>
      <c r="I74" s="14" t="s">
        <v>81</v>
      </c>
      <c r="J74" s="236" t="s">
        <v>79</v>
      </c>
      <c r="K74" s="25">
        <v>2</v>
      </c>
      <c r="L74" s="228">
        <v>17000</v>
      </c>
      <c r="M74" s="27">
        <f>L74*0.12*K74*12*1.302</f>
        <v>63745.920000000006</v>
      </c>
      <c r="N74" s="27">
        <f>M74</f>
        <v>63745.920000000006</v>
      </c>
      <c r="O74" s="228"/>
      <c r="P74" s="138" t="s">
        <v>79</v>
      </c>
      <c r="Q74" s="230">
        <v>2</v>
      </c>
      <c r="R74" s="122">
        <v>18700</v>
      </c>
      <c r="S74" s="230">
        <v>63745.920000000006</v>
      </c>
      <c r="T74" s="230">
        <v>63745.919999999998</v>
      </c>
      <c r="U74" s="230"/>
      <c r="V74" s="138" t="s">
        <v>79</v>
      </c>
      <c r="W74" s="138">
        <v>2</v>
      </c>
      <c r="X74" s="139">
        <v>17000</v>
      </c>
      <c r="Y74" s="138">
        <v>63745.920000000006</v>
      </c>
      <c r="Z74" s="138">
        <v>63745.919999999998</v>
      </c>
      <c r="AA74" s="138"/>
      <c r="AB74" s="138" t="s">
        <v>79</v>
      </c>
      <c r="AC74" s="138">
        <v>2</v>
      </c>
      <c r="AD74" s="139">
        <v>17000</v>
      </c>
      <c r="AE74" s="138">
        <v>63745.920000000006</v>
      </c>
      <c r="AF74" s="139">
        <v>63745.919999999998</v>
      </c>
      <c r="AG74" s="138"/>
      <c r="AI74" s="127"/>
    </row>
    <row r="75" spans="1:35" ht="23.25" customHeight="1">
      <c r="A75" s="310"/>
      <c r="B75" s="287"/>
      <c r="C75" s="287"/>
      <c r="D75" s="287"/>
      <c r="E75" s="287"/>
      <c r="F75" s="287"/>
      <c r="G75" s="287"/>
      <c r="H75" s="419"/>
      <c r="I75" s="14" t="s">
        <v>83</v>
      </c>
      <c r="J75" s="236" t="s">
        <v>79</v>
      </c>
      <c r="K75" s="25">
        <v>1</v>
      </c>
      <c r="L75" s="228">
        <v>17000</v>
      </c>
      <c r="M75" s="27">
        <f>L75*0.12*K75*12*1.302</f>
        <v>31872.960000000003</v>
      </c>
      <c r="N75" s="27">
        <f t="shared" ref="N75:N76" si="28">M75</f>
        <v>31872.960000000003</v>
      </c>
      <c r="O75" s="228"/>
      <c r="P75" s="138" t="s">
        <v>79</v>
      </c>
      <c r="Q75" s="230">
        <v>1</v>
      </c>
      <c r="R75" s="122">
        <v>18700</v>
      </c>
      <c r="S75" s="230">
        <v>31872.960000000003</v>
      </c>
      <c r="T75" s="230">
        <v>31872.959999999999</v>
      </c>
      <c r="U75" s="230"/>
      <c r="V75" s="138" t="s">
        <v>79</v>
      </c>
      <c r="W75" s="138">
        <v>1</v>
      </c>
      <c r="X75" s="139">
        <v>17000</v>
      </c>
      <c r="Y75" s="138">
        <v>31872.960000000003</v>
      </c>
      <c r="Z75" s="139">
        <v>31872.959999999999</v>
      </c>
      <c r="AA75" s="138"/>
      <c r="AB75" s="138" t="s">
        <v>79</v>
      </c>
      <c r="AC75" s="138">
        <v>1</v>
      </c>
      <c r="AD75" s="139">
        <v>17000</v>
      </c>
      <c r="AE75" s="138">
        <v>31872.960000000003</v>
      </c>
      <c r="AF75" s="139">
        <v>31872.959999999999</v>
      </c>
      <c r="AG75" s="138"/>
      <c r="AI75" s="127"/>
    </row>
    <row r="76" spans="1:35" ht="23.25" customHeight="1">
      <c r="A76" s="310"/>
      <c r="B76" s="287"/>
      <c r="C76" s="287"/>
      <c r="D76" s="287"/>
      <c r="E76" s="287"/>
      <c r="F76" s="287"/>
      <c r="G76" s="287"/>
      <c r="H76" s="419"/>
      <c r="I76" s="14" t="s">
        <v>82</v>
      </c>
      <c r="J76" s="236" t="s">
        <v>79</v>
      </c>
      <c r="K76" s="25">
        <v>3</v>
      </c>
      <c r="L76" s="228">
        <v>17000</v>
      </c>
      <c r="M76" s="27">
        <f>L76*0.12*K76*12*1.302</f>
        <v>95618.880000000005</v>
      </c>
      <c r="N76" s="27">
        <f t="shared" si="28"/>
        <v>95618.880000000005</v>
      </c>
      <c r="O76" s="228"/>
      <c r="P76" s="138" t="s">
        <v>79</v>
      </c>
      <c r="Q76" s="230">
        <v>3</v>
      </c>
      <c r="R76" s="122">
        <v>18700</v>
      </c>
      <c r="S76" s="230">
        <v>95618.880000000005</v>
      </c>
      <c r="T76" s="230">
        <v>95618.880000000005</v>
      </c>
      <c r="U76" s="230"/>
      <c r="V76" s="138" t="s">
        <v>79</v>
      </c>
      <c r="W76" s="138">
        <v>3</v>
      </c>
      <c r="X76" s="139">
        <v>17000</v>
      </c>
      <c r="Y76" s="138">
        <v>95618.880000000005</v>
      </c>
      <c r="Z76" s="139">
        <v>95618.880000000005</v>
      </c>
      <c r="AA76" s="138"/>
      <c r="AB76" s="138" t="s">
        <v>79</v>
      </c>
      <c r="AC76" s="138">
        <v>3</v>
      </c>
      <c r="AD76" s="139">
        <v>17000</v>
      </c>
      <c r="AE76" s="138">
        <v>95618.880000000005</v>
      </c>
      <c r="AF76" s="139">
        <v>95618.880000000005</v>
      </c>
      <c r="AG76" s="138"/>
      <c r="AI76" s="127"/>
    </row>
    <row r="77" spans="1:35" ht="22.5" customHeight="1">
      <c r="A77" s="322" t="s">
        <v>39</v>
      </c>
      <c r="B77" s="318"/>
      <c r="C77" s="287"/>
      <c r="D77" s="287"/>
      <c r="E77" s="287"/>
      <c r="F77" s="287"/>
      <c r="G77" s="287"/>
      <c r="H77" s="419"/>
      <c r="I77" s="18" t="s">
        <v>64</v>
      </c>
      <c r="J77" s="3"/>
      <c r="K77" s="24">
        <f>K78</f>
        <v>2</v>
      </c>
      <c r="L77" s="233"/>
      <c r="M77" s="233">
        <f t="shared" ref="M77:AG78" si="29">M78</f>
        <v>63745.919999999998</v>
      </c>
      <c r="N77" s="233">
        <f t="shared" si="29"/>
        <v>63745.919999999998</v>
      </c>
      <c r="O77" s="233">
        <f t="shared" si="29"/>
        <v>0</v>
      </c>
      <c r="P77" s="233" t="str">
        <f t="shared" si="29"/>
        <v>чел</v>
      </c>
      <c r="Q77" s="233">
        <f t="shared" si="29"/>
        <v>3</v>
      </c>
      <c r="R77" s="233">
        <f t="shared" si="29"/>
        <v>18700</v>
      </c>
      <c r="S77" s="233">
        <f t="shared" si="29"/>
        <v>95618.880000000005</v>
      </c>
      <c r="T77" s="233">
        <f t="shared" si="29"/>
        <v>95618.880000000005</v>
      </c>
      <c r="U77" s="233">
        <f t="shared" si="29"/>
        <v>0</v>
      </c>
      <c r="V77" s="233" t="str">
        <f t="shared" si="29"/>
        <v>чел</v>
      </c>
      <c r="W77" s="233">
        <f t="shared" si="29"/>
        <v>3</v>
      </c>
      <c r="X77" s="233">
        <f t="shared" si="29"/>
        <v>2040</v>
      </c>
      <c r="Y77" s="233">
        <f t="shared" si="29"/>
        <v>95618.880000000005</v>
      </c>
      <c r="Z77" s="233">
        <f t="shared" si="29"/>
        <v>95618.880000000005</v>
      </c>
      <c r="AA77" s="233">
        <f t="shared" si="29"/>
        <v>0</v>
      </c>
      <c r="AB77" s="233" t="str">
        <f t="shared" si="29"/>
        <v>чел</v>
      </c>
      <c r="AC77" s="233">
        <f t="shared" si="29"/>
        <v>3</v>
      </c>
      <c r="AD77" s="233">
        <f t="shared" si="29"/>
        <v>2040</v>
      </c>
      <c r="AE77" s="233">
        <f t="shared" si="29"/>
        <v>95618.880000000005</v>
      </c>
      <c r="AF77" s="233">
        <f t="shared" si="29"/>
        <v>95618.880000000005</v>
      </c>
      <c r="AG77" s="233">
        <f t="shared" si="29"/>
        <v>0</v>
      </c>
      <c r="AI77" s="127"/>
    </row>
    <row r="78" spans="1:35" ht="22.5" customHeight="1">
      <c r="A78" s="324"/>
      <c r="B78" s="287"/>
      <c r="C78" s="287"/>
      <c r="D78" s="287"/>
      <c r="E78" s="287"/>
      <c r="F78" s="287"/>
      <c r="G78" s="287"/>
      <c r="H78" s="419"/>
      <c r="I78" s="14" t="s">
        <v>82</v>
      </c>
      <c r="J78" s="236" t="s">
        <v>79</v>
      </c>
      <c r="K78" s="23">
        <v>2</v>
      </c>
      <c r="L78" s="103">
        <v>17000</v>
      </c>
      <c r="M78" s="27">
        <v>63745.919999999998</v>
      </c>
      <c r="N78" s="28">
        <f>M78</f>
        <v>63745.919999999998</v>
      </c>
      <c r="O78" s="103"/>
      <c r="P78" s="133" t="s">
        <v>79</v>
      </c>
      <c r="Q78" s="122">
        <v>3</v>
      </c>
      <c r="R78" s="228">
        <v>18700</v>
      </c>
      <c r="S78" s="228">
        <v>95618.880000000005</v>
      </c>
      <c r="T78" s="228">
        <v>95618.880000000005</v>
      </c>
      <c r="U78" s="122">
        <f t="shared" si="29"/>
        <v>0</v>
      </c>
      <c r="V78" s="133" t="s">
        <v>79</v>
      </c>
      <c r="W78" s="133">
        <v>3</v>
      </c>
      <c r="X78" s="124">
        <v>2040</v>
      </c>
      <c r="Y78" s="124">
        <v>95618.880000000005</v>
      </c>
      <c r="Z78" s="124">
        <v>95618.880000000005</v>
      </c>
      <c r="AA78" s="133">
        <f t="shared" si="29"/>
        <v>0</v>
      </c>
      <c r="AB78" s="133" t="s">
        <v>79</v>
      </c>
      <c r="AC78" s="133">
        <v>3</v>
      </c>
      <c r="AD78" s="124">
        <v>2040</v>
      </c>
      <c r="AE78" s="124">
        <v>95618.880000000005</v>
      </c>
      <c r="AF78" s="124">
        <v>95618.880000000005</v>
      </c>
      <c r="AG78" s="133">
        <f t="shared" si="29"/>
        <v>0</v>
      </c>
      <c r="AI78" s="127"/>
    </row>
    <row r="79" spans="1:35" ht="22.5" customHeight="1">
      <c r="A79" s="360" t="s">
        <v>14</v>
      </c>
      <c r="B79" s="318"/>
      <c r="C79" s="287"/>
      <c r="D79" s="287"/>
      <c r="E79" s="287"/>
      <c r="F79" s="287"/>
      <c r="G79" s="287"/>
      <c r="H79" s="419"/>
      <c r="I79" s="18" t="s">
        <v>64</v>
      </c>
      <c r="J79" s="3"/>
      <c r="K79" s="24">
        <f>K80+K81+K82</f>
        <v>5</v>
      </c>
      <c r="L79" s="233"/>
      <c r="M79" s="233">
        <f t="shared" ref="M79:AG79" si="30">M80+M81+M82</f>
        <v>160834</v>
      </c>
      <c r="N79" s="233">
        <f t="shared" si="30"/>
        <v>160834</v>
      </c>
      <c r="O79" s="233">
        <f t="shared" si="30"/>
        <v>0</v>
      </c>
      <c r="P79" s="233"/>
      <c r="Q79" s="233">
        <f t="shared" si="30"/>
        <v>5</v>
      </c>
      <c r="R79" s="233">
        <f t="shared" si="30"/>
        <v>56100</v>
      </c>
      <c r="S79" s="233">
        <f t="shared" si="30"/>
        <v>142241</v>
      </c>
      <c r="T79" s="233">
        <f t="shared" si="30"/>
        <v>142241</v>
      </c>
      <c r="U79" s="233">
        <f t="shared" si="30"/>
        <v>0</v>
      </c>
      <c r="V79" s="233" t="e">
        <f t="shared" si="30"/>
        <v>#VALUE!</v>
      </c>
      <c r="W79" s="233">
        <f t="shared" si="30"/>
        <v>5</v>
      </c>
      <c r="X79" s="233">
        <f t="shared" si="30"/>
        <v>51000</v>
      </c>
      <c r="Y79" s="233">
        <f t="shared" si="30"/>
        <v>142241</v>
      </c>
      <c r="Z79" s="233">
        <f t="shared" si="30"/>
        <v>142241</v>
      </c>
      <c r="AA79" s="233">
        <f t="shared" si="30"/>
        <v>0</v>
      </c>
      <c r="AB79" s="233" t="e">
        <f t="shared" si="30"/>
        <v>#VALUE!</v>
      </c>
      <c r="AC79" s="233">
        <f t="shared" si="30"/>
        <v>5</v>
      </c>
      <c r="AD79" s="233">
        <f t="shared" si="30"/>
        <v>51000</v>
      </c>
      <c r="AE79" s="233">
        <f t="shared" si="30"/>
        <v>142241</v>
      </c>
      <c r="AF79" s="233">
        <f t="shared" si="30"/>
        <v>142241</v>
      </c>
      <c r="AG79" s="233">
        <f t="shared" si="30"/>
        <v>0</v>
      </c>
      <c r="AI79" s="127"/>
    </row>
    <row r="80" spans="1:35" ht="25.5" customHeight="1">
      <c r="A80" s="361"/>
      <c r="B80" s="287"/>
      <c r="C80" s="287"/>
      <c r="D80" s="287"/>
      <c r="E80" s="287"/>
      <c r="F80" s="287"/>
      <c r="G80" s="287"/>
      <c r="H80" s="419"/>
      <c r="I80" s="14" t="s">
        <v>86</v>
      </c>
      <c r="J80" s="236" t="s">
        <v>79</v>
      </c>
      <c r="K80" s="23">
        <v>3</v>
      </c>
      <c r="L80" s="103">
        <v>17000</v>
      </c>
      <c r="M80" s="27">
        <v>95619</v>
      </c>
      <c r="N80" s="28">
        <v>95619</v>
      </c>
      <c r="O80" s="103"/>
      <c r="P80" s="126" t="s">
        <v>79</v>
      </c>
      <c r="Q80" s="123">
        <v>3</v>
      </c>
      <c r="R80" s="122">
        <v>18700</v>
      </c>
      <c r="S80" s="123">
        <v>95619</v>
      </c>
      <c r="T80" s="123">
        <v>95619</v>
      </c>
      <c r="U80" s="123"/>
      <c r="V80" s="126" t="s">
        <v>79</v>
      </c>
      <c r="W80" s="126">
        <v>3</v>
      </c>
      <c r="X80" s="125">
        <v>17000</v>
      </c>
      <c r="Y80" s="125">
        <v>95619</v>
      </c>
      <c r="Z80" s="125">
        <v>95619</v>
      </c>
      <c r="AA80" s="126"/>
      <c r="AB80" s="126" t="s">
        <v>79</v>
      </c>
      <c r="AC80" s="126">
        <v>3</v>
      </c>
      <c r="AD80" s="125">
        <v>17000</v>
      </c>
      <c r="AE80" s="125">
        <v>95619</v>
      </c>
      <c r="AF80" s="125">
        <v>95619</v>
      </c>
      <c r="AG80" s="126"/>
      <c r="AI80" s="127"/>
    </row>
    <row r="81" spans="1:35" ht="25.5" customHeight="1">
      <c r="A81" s="361"/>
      <c r="B81" s="287"/>
      <c r="C81" s="287"/>
      <c r="D81" s="287"/>
      <c r="E81" s="287"/>
      <c r="F81" s="287"/>
      <c r="G81" s="287"/>
      <c r="H81" s="419"/>
      <c r="I81" s="14" t="s">
        <v>81</v>
      </c>
      <c r="J81" s="236" t="s">
        <v>79</v>
      </c>
      <c r="K81" s="23">
        <v>1</v>
      </c>
      <c r="L81" s="103">
        <v>17000</v>
      </c>
      <c r="M81" s="27">
        <v>31873</v>
      </c>
      <c r="N81" s="28">
        <v>31873</v>
      </c>
      <c r="O81" s="103"/>
      <c r="P81" s="126" t="s">
        <v>79</v>
      </c>
      <c r="Q81" s="123">
        <v>1</v>
      </c>
      <c r="R81" s="122">
        <v>18700</v>
      </c>
      <c r="S81" s="123">
        <v>13280</v>
      </c>
      <c r="T81" s="123">
        <v>13280</v>
      </c>
      <c r="U81" s="123"/>
      <c r="V81" s="126" t="s">
        <v>79</v>
      </c>
      <c r="W81" s="126">
        <v>1</v>
      </c>
      <c r="X81" s="125">
        <v>17000</v>
      </c>
      <c r="Y81" s="125">
        <v>13280</v>
      </c>
      <c r="Z81" s="125">
        <v>13280</v>
      </c>
      <c r="AA81" s="126"/>
      <c r="AB81" s="126" t="s">
        <v>79</v>
      </c>
      <c r="AC81" s="126">
        <v>1</v>
      </c>
      <c r="AD81" s="125">
        <v>17000</v>
      </c>
      <c r="AE81" s="125">
        <v>13280</v>
      </c>
      <c r="AF81" s="125">
        <v>13280</v>
      </c>
      <c r="AG81" s="126"/>
      <c r="AI81" s="127"/>
    </row>
    <row r="82" spans="1:35" ht="25.5" customHeight="1">
      <c r="A82" s="362"/>
      <c r="B82" s="287"/>
      <c r="C82" s="287"/>
      <c r="D82" s="287"/>
      <c r="E82" s="287"/>
      <c r="F82" s="287"/>
      <c r="G82" s="287"/>
      <c r="H82" s="419"/>
      <c r="I82" s="14" t="s">
        <v>82</v>
      </c>
      <c r="J82" s="236" t="s">
        <v>79</v>
      </c>
      <c r="K82" s="23">
        <v>1</v>
      </c>
      <c r="L82" s="228">
        <v>17000</v>
      </c>
      <c r="M82" s="27">
        <v>33342</v>
      </c>
      <c r="N82" s="28">
        <v>33342</v>
      </c>
      <c r="O82" s="103"/>
      <c r="P82" s="126" t="s">
        <v>79</v>
      </c>
      <c r="Q82" s="123">
        <v>1</v>
      </c>
      <c r="R82" s="122">
        <v>18700</v>
      </c>
      <c r="S82" s="123">
        <v>33342</v>
      </c>
      <c r="T82" s="123">
        <v>33342</v>
      </c>
      <c r="U82" s="123"/>
      <c r="V82" s="126" t="s">
        <v>79</v>
      </c>
      <c r="W82" s="126">
        <v>1</v>
      </c>
      <c r="X82" s="125">
        <v>17000</v>
      </c>
      <c r="Y82" s="125">
        <v>33342</v>
      </c>
      <c r="Z82" s="125">
        <v>33342</v>
      </c>
      <c r="AA82" s="126"/>
      <c r="AB82" s="126" t="s">
        <v>79</v>
      </c>
      <c r="AC82" s="126">
        <v>1</v>
      </c>
      <c r="AD82" s="125">
        <v>17000</v>
      </c>
      <c r="AE82" s="125">
        <v>33342</v>
      </c>
      <c r="AF82" s="125">
        <v>33342</v>
      </c>
      <c r="AG82" s="126"/>
      <c r="AI82" s="127"/>
    </row>
    <row r="83" spans="1:35" ht="26.25" customHeight="1">
      <c r="A83" s="363" t="s">
        <v>15</v>
      </c>
      <c r="B83" s="318"/>
      <c r="C83" s="287"/>
      <c r="D83" s="287"/>
      <c r="E83" s="287"/>
      <c r="F83" s="287"/>
      <c r="G83" s="287"/>
      <c r="H83" s="419"/>
      <c r="I83" s="18" t="s">
        <v>64</v>
      </c>
      <c r="J83" s="3"/>
      <c r="K83" s="24">
        <f>K84+K85</f>
        <v>2</v>
      </c>
      <c r="L83" s="233"/>
      <c r="M83" s="233">
        <f t="shared" ref="M83:AG83" si="31">M84+M85</f>
        <v>63745.919999999998</v>
      </c>
      <c r="N83" s="233">
        <f t="shared" si="31"/>
        <v>63745.919999999998</v>
      </c>
      <c r="O83" s="233">
        <f t="shared" si="31"/>
        <v>0</v>
      </c>
      <c r="P83" s="233"/>
      <c r="Q83" s="233">
        <f t="shared" si="31"/>
        <v>2</v>
      </c>
      <c r="R83" s="233">
        <f t="shared" si="31"/>
        <v>37400</v>
      </c>
      <c r="S83" s="233">
        <f t="shared" si="31"/>
        <v>63745.919999999998</v>
      </c>
      <c r="T83" s="233">
        <f t="shared" si="31"/>
        <v>63745.919999999998</v>
      </c>
      <c r="U83" s="233">
        <f t="shared" si="31"/>
        <v>0</v>
      </c>
      <c r="V83" s="233" t="e">
        <f t="shared" si="31"/>
        <v>#VALUE!</v>
      </c>
      <c r="W83" s="233">
        <f t="shared" si="31"/>
        <v>2</v>
      </c>
      <c r="X83" s="233">
        <f t="shared" si="31"/>
        <v>34000</v>
      </c>
      <c r="Y83" s="233">
        <f t="shared" si="31"/>
        <v>63745.919999999998</v>
      </c>
      <c r="Z83" s="233">
        <f t="shared" si="31"/>
        <v>63745.919999999998</v>
      </c>
      <c r="AA83" s="233">
        <f t="shared" si="31"/>
        <v>0</v>
      </c>
      <c r="AB83" s="233" t="e">
        <f t="shared" si="31"/>
        <v>#VALUE!</v>
      </c>
      <c r="AC83" s="233">
        <f t="shared" si="31"/>
        <v>2</v>
      </c>
      <c r="AD83" s="233">
        <f t="shared" si="31"/>
        <v>34000</v>
      </c>
      <c r="AE83" s="233">
        <f t="shared" si="31"/>
        <v>63745.919999999998</v>
      </c>
      <c r="AF83" s="233">
        <f t="shared" si="31"/>
        <v>63745.919999999998</v>
      </c>
      <c r="AG83" s="233">
        <f t="shared" si="31"/>
        <v>0</v>
      </c>
      <c r="AI83" s="127"/>
    </row>
    <row r="84" spans="1:35" ht="22.5" customHeight="1">
      <c r="A84" s="364"/>
      <c r="B84" s="287"/>
      <c r="C84" s="287"/>
      <c r="D84" s="287"/>
      <c r="E84" s="287"/>
      <c r="F84" s="287"/>
      <c r="G84" s="287"/>
      <c r="H84" s="419"/>
      <c r="I84" s="14" t="s">
        <v>81</v>
      </c>
      <c r="J84" s="236" t="s">
        <v>79</v>
      </c>
      <c r="K84" s="25">
        <v>1</v>
      </c>
      <c r="L84" s="228">
        <v>17000</v>
      </c>
      <c r="M84" s="27">
        <v>31872.959999999999</v>
      </c>
      <c r="N84" s="28">
        <f>M84</f>
        <v>31872.959999999999</v>
      </c>
      <c r="O84" s="228"/>
      <c r="P84" s="236" t="s">
        <v>79</v>
      </c>
      <c r="Q84" s="228">
        <v>1</v>
      </c>
      <c r="R84" s="122">
        <v>18700</v>
      </c>
      <c r="S84" s="27">
        <v>31872.959999999999</v>
      </c>
      <c r="T84" s="40">
        <f>S84</f>
        <v>31872.959999999999</v>
      </c>
      <c r="U84" s="122"/>
      <c r="V84" s="236" t="s">
        <v>79</v>
      </c>
      <c r="W84" s="25">
        <v>1</v>
      </c>
      <c r="X84" s="228">
        <v>17000</v>
      </c>
      <c r="Y84" s="27">
        <v>31872.959999999999</v>
      </c>
      <c r="Z84" s="40">
        <f>Y84</f>
        <v>31872.959999999999</v>
      </c>
      <c r="AA84" s="133"/>
      <c r="AB84" s="236" t="s">
        <v>79</v>
      </c>
      <c r="AC84" s="25">
        <v>1</v>
      </c>
      <c r="AD84" s="228">
        <v>17000</v>
      </c>
      <c r="AE84" s="27">
        <v>31872.959999999999</v>
      </c>
      <c r="AF84" s="40">
        <f>AE84</f>
        <v>31872.959999999999</v>
      </c>
      <c r="AG84" s="133"/>
      <c r="AI84" s="127"/>
    </row>
    <row r="85" spans="1:35" ht="22.5" customHeight="1">
      <c r="A85" s="365"/>
      <c r="B85" s="287"/>
      <c r="C85" s="287"/>
      <c r="D85" s="287"/>
      <c r="E85" s="287"/>
      <c r="F85" s="287"/>
      <c r="G85" s="287"/>
      <c r="H85" s="419"/>
      <c r="I85" s="14" t="s">
        <v>82</v>
      </c>
      <c r="J85" s="236" t="s">
        <v>79</v>
      </c>
      <c r="K85" s="25">
        <v>1</v>
      </c>
      <c r="L85" s="228">
        <v>17000</v>
      </c>
      <c r="M85" s="27">
        <v>31872.959999999999</v>
      </c>
      <c r="N85" s="28">
        <f>M85</f>
        <v>31872.959999999999</v>
      </c>
      <c r="O85" s="228"/>
      <c r="P85" s="236" t="s">
        <v>79</v>
      </c>
      <c r="Q85" s="228">
        <v>1</v>
      </c>
      <c r="R85" s="122">
        <v>18700</v>
      </c>
      <c r="S85" s="27">
        <v>31872.959999999999</v>
      </c>
      <c r="T85" s="40">
        <f>S85</f>
        <v>31872.959999999999</v>
      </c>
      <c r="U85" s="122"/>
      <c r="V85" s="236" t="s">
        <v>79</v>
      </c>
      <c r="W85" s="25">
        <v>1</v>
      </c>
      <c r="X85" s="228">
        <v>17000</v>
      </c>
      <c r="Y85" s="27">
        <v>31872.959999999999</v>
      </c>
      <c r="Z85" s="40">
        <f>Y85</f>
        <v>31872.959999999999</v>
      </c>
      <c r="AA85" s="133"/>
      <c r="AB85" s="236" t="s">
        <v>79</v>
      </c>
      <c r="AC85" s="25">
        <v>1</v>
      </c>
      <c r="AD85" s="228">
        <v>17000</v>
      </c>
      <c r="AE85" s="27">
        <v>31872.959999999999</v>
      </c>
      <c r="AF85" s="40">
        <f>AE85</f>
        <v>31872.959999999999</v>
      </c>
      <c r="AG85" s="133"/>
      <c r="AI85" s="127"/>
    </row>
    <row r="86" spans="1:35" ht="30.75" customHeight="1">
      <c r="A86" s="316" t="s">
        <v>50</v>
      </c>
      <c r="B86" s="318"/>
      <c r="C86" s="287"/>
      <c r="D86" s="287"/>
      <c r="E86" s="287"/>
      <c r="F86" s="287"/>
      <c r="G86" s="287"/>
      <c r="H86" s="419"/>
      <c r="I86" s="18" t="s">
        <v>64</v>
      </c>
      <c r="J86" s="3"/>
      <c r="K86" s="24">
        <v>10</v>
      </c>
      <c r="L86" s="4"/>
      <c r="M86" s="29">
        <v>335603.52</v>
      </c>
      <c r="N86" s="29">
        <f>N87+N88+N89</f>
        <v>335603.52</v>
      </c>
      <c r="O86" s="29">
        <f>O87+O88+O89</f>
        <v>0</v>
      </c>
      <c r="P86" s="29"/>
      <c r="Q86" s="29">
        <f t="shared" ref="Q86:AG86" si="32">Q87+Q88+Q89</f>
        <v>13</v>
      </c>
      <c r="R86" s="29">
        <f t="shared" si="32"/>
        <v>58850</v>
      </c>
      <c r="S86" s="29">
        <f t="shared" si="32"/>
        <v>436847.04</v>
      </c>
      <c r="T86" s="29">
        <f t="shared" si="32"/>
        <v>436847.04</v>
      </c>
      <c r="U86" s="29">
        <f t="shared" si="32"/>
        <v>0</v>
      </c>
      <c r="V86" s="29" t="e">
        <f t="shared" si="32"/>
        <v>#VALUE!</v>
      </c>
      <c r="W86" s="29">
        <f t="shared" si="32"/>
        <v>13</v>
      </c>
      <c r="X86" s="29">
        <f t="shared" si="32"/>
        <v>53500</v>
      </c>
      <c r="Y86" s="29">
        <f t="shared" si="32"/>
        <v>436847.04</v>
      </c>
      <c r="Z86" s="29">
        <f t="shared" si="32"/>
        <v>436847.04</v>
      </c>
      <c r="AA86" s="29">
        <f t="shared" si="32"/>
        <v>0</v>
      </c>
      <c r="AB86" s="29" t="e">
        <f t="shared" si="32"/>
        <v>#VALUE!</v>
      </c>
      <c r="AC86" s="29">
        <f t="shared" si="32"/>
        <v>13</v>
      </c>
      <c r="AD86" s="29">
        <f t="shared" si="32"/>
        <v>53500</v>
      </c>
      <c r="AE86" s="29">
        <f t="shared" si="32"/>
        <v>436847.04</v>
      </c>
      <c r="AF86" s="29">
        <f t="shared" si="32"/>
        <v>436847.04</v>
      </c>
      <c r="AG86" s="29">
        <f t="shared" si="32"/>
        <v>0</v>
      </c>
      <c r="AI86" s="127"/>
    </row>
    <row r="87" spans="1:35" ht="28.5" customHeight="1">
      <c r="A87" s="316"/>
      <c r="B87" s="287"/>
      <c r="C87" s="287"/>
      <c r="D87" s="287"/>
      <c r="E87" s="287"/>
      <c r="F87" s="287"/>
      <c r="G87" s="287"/>
      <c r="H87" s="419"/>
      <c r="I87" s="14" t="s">
        <v>81</v>
      </c>
      <c r="J87" s="236" t="s">
        <v>79</v>
      </c>
      <c r="K87" s="23">
        <v>2</v>
      </c>
      <c r="L87" s="103">
        <v>17500</v>
      </c>
      <c r="M87" s="27">
        <v>65620.800000000003</v>
      </c>
      <c r="N87" s="27">
        <v>65620.800000000003</v>
      </c>
      <c r="O87" s="103"/>
      <c r="P87" s="133" t="s">
        <v>63</v>
      </c>
      <c r="Q87" s="122">
        <v>2</v>
      </c>
      <c r="R87" s="122">
        <v>19250</v>
      </c>
      <c r="S87" s="122">
        <v>65620.800000000003</v>
      </c>
      <c r="T87" s="122">
        <v>65620.800000000003</v>
      </c>
      <c r="U87" s="122"/>
      <c r="V87" s="133" t="s">
        <v>63</v>
      </c>
      <c r="W87" s="133">
        <v>2</v>
      </c>
      <c r="X87" s="124">
        <v>17500</v>
      </c>
      <c r="Y87" s="124">
        <v>65620.800000000003</v>
      </c>
      <c r="Z87" s="124">
        <v>65620.800000000003</v>
      </c>
      <c r="AA87" s="133"/>
      <c r="AB87" s="133" t="s">
        <v>63</v>
      </c>
      <c r="AC87" s="124">
        <v>2</v>
      </c>
      <c r="AD87" s="124">
        <v>17500</v>
      </c>
      <c r="AE87" s="124">
        <v>65620.800000000003</v>
      </c>
      <c r="AF87" s="133">
        <v>65620.800000000003</v>
      </c>
      <c r="AG87" s="133"/>
      <c r="AI87" s="127"/>
    </row>
    <row r="88" spans="1:35" ht="24.75" customHeight="1">
      <c r="A88" s="316"/>
      <c r="B88" s="287"/>
      <c r="C88" s="287"/>
      <c r="D88" s="287"/>
      <c r="E88" s="287"/>
      <c r="F88" s="287"/>
      <c r="G88" s="287"/>
      <c r="H88" s="419"/>
      <c r="I88" s="14" t="s">
        <v>85</v>
      </c>
      <c r="J88" s="236" t="s">
        <v>79</v>
      </c>
      <c r="K88" s="23">
        <v>3</v>
      </c>
      <c r="L88" s="103">
        <v>18000</v>
      </c>
      <c r="M88" s="27">
        <v>101243.52</v>
      </c>
      <c r="N88" s="27">
        <v>101243.52</v>
      </c>
      <c r="O88" s="103"/>
      <c r="P88" s="133" t="s">
        <v>63</v>
      </c>
      <c r="Q88" s="122">
        <v>4</v>
      </c>
      <c r="R88" s="122">
        <v>19800</v>
      </c>
      <c r="S88" s="122">
        <v>134991.35999999999</v>
      </c>
      <c r="T88" s="122">
        <v>134991.35999999999</v>
      </c>
      <c r="U88" s="122"/>
      <c r="V88" s="133" t="s">
        <v>63</v>
      </c>
      <c r="W88" s="133">
        <v>4</v>
      </c>
      <c r="X88" s="124">
        <v>18000</v>
      </c>
      <c r="Y88" s="124">
        <v>134991.35999999999</v>
      </c>
      <c r="Z88" s="124">
        <v>134991.35999999999</v>
      </c>
      <c r="AA88" s="133"/>
      <c r="AB88" s="133" t="s">
        <v>63</v>
      </c>
      <c r="AC88" s="124">
        <v>4</v>
      </c>
      <c r="AD88" s="124">
        <v>18000</v>
      </c>
      <c r="AE88" s="124">
        <v>134991.35999999999</v>
      </c>
      <c r="AF88" s="133">
        <v>134991.35999999999</v>
      </c>
      <c r="AG88" s="133"/>
      <c r="AI88" s="127"/>
    </row>
    <row r="89" spans="1:35" ht="24" customHeight="1">
      <c r="A89" s="316"/>
      <c r="B89" s="287"/>
      <c r="C89" s="287"/>
      <c r="D89" s="287"/>
      <c r="E89" s="287"/>
      <c r="F89" s="287"/>
      <c r="G89" s="287"/>
      <c r="H89" s="419"/>
      <c r="I89" s="14" t="s">
        <v>80</v>
      </c>
      <c r="J89" s="236" t="s">
        <v>79</v>
      </c>
      <c r="K89" s="23">
        <v>5</v>
      </c>
      <c r="L89" s="103">
        <v>18000</v>
      </c>
      <c r="M89" s="27">
        <v>168739.20000000001</v>
      </c>
      <c r="N89" s="27">
        <v>168739.20000000001</v>
      </c>
      <c r="O89" s="103"/>
      <c r="P89" s="133" t="s">
        <v>63</v>
      </c>
      <c r="Q89" s="122">
        <v>7</v>
      </c>
      <c r="R89" s="122">
        <v>19800</v>
      </c>
      <c r="S89" s="122">
        <v>236234.88</v>
      </c>
      <c r="T89" s="122">
        <v>236234.88</v>
      </c>
      <c r="U89" s="122"/>
      <c r="V89" s="133" t="s">
        <v>63</v>
      </c>
      <c r="W89" s="133">
        <v>7</v>
      </c>
      <c r="X89" s="124">
        <v>18000</v>
      </c>
      <c r="Y89" s="124">
        <v>236234.88</v>
      </c>
      <c r="Z89" s="124">
        <v>236234.88</v>
      </c>
      <c r="AA89" s="133"/>
      <c r="AB89" s="133" t="s">
        <v>63</v>
      </c>
      <c r="AC89" s="124">
        <v>7</v>
      </c>
      <c r="AD89" s="124">
        <v>18000</v>
      </c>
      <c r="AE89" s="124">
        <v>236234.88</v>
      </c>
      <c r="AF89" s="133">
        <v>236234.88</v>
      </c>
      <c r="AG89" s="133"/>
      <c r="AI89" s="127"/>
    </row>
    <row r="90" spans="1:35" ht="25.5" customHeight="1">
      <c r="A90" s="316" t="s">
        <v>28</v>
      </c>
      <c r="B90" s="318"/>
      <c r="C90" s="287"/>
      <c r="D90" s="287"/>
      <c r="E90" s="287"/>
      <c r="F90" s="287"/>
      <c r="G90" s="287"/>
      <c r="H90" s="419"/>
      <c r="I90" s="18" t="s">
        <v>64</v>
      </c>
      <c r="J90" s="3"/>
      <c r="K90" s="24">
        <f>K91</f>
        <v>1</v>
      </c>
      <c r="L90" s="233"/>
      <c r="M90" s="233">
        <f t="shared" ref="M90:AG90" si="33">M91</f>
        <v>31873</v>
      </c>
      <c r="N90" s="233">
        <f t="shared" si="33"/>
        <v>31873</v>
      </c>
      <c r="O90" s="233">
        <f t="shared" si="33"/>
        <v>0</v>
      </c>
      <c r="P90" s="233" t="str">
        <f t="shared" si="33"/>
        <v>чел</v>
      </c>
      <c r="Q90" s="233">
        <f t="shared" si="33"/>
        <v>1</v>
      </c>
      <c r="R90" s="233">
        <f t="shared" si="33"/>
        <v>18700</v>
      </c>
      <c r="S90" s="233">
        <f t="shared" si="33"/>
        <v>31883</v>
      </c>
      <c r="T90" s="233">
        <f t="shared" si="33"/>
        <v>31883</v>
      </c>
      <c r="U90" s="233">
        <f t="shared" si="33"/>
        <v>0</v>
      </c>
      <c r="V90" s="233" t="str">
        <f t="shared" si="33"/>
        <v>чел</v>
      </c>
      <c r="W90" s="233">
        <f t="shared" si="33"/>
        <v>1</v>
      </c>
      <c r="X90" s="233">
        <f t="shared" si="33"/>
        <v>17000</v>
      </c>
      <c r="Y90" s="233">
        <f t="shared" si="33"/>
        <v>31883</v>
      </c>
      <c r="Z90" s="233">
        <f t="shared" si="33"/>
        <v>31883</v>
      </c>
      <c r="AA90" s="233">
        <f t="shared" si="33"/>
        <v>0</v>
      </c>
      <c r="AB90" s="233" t="str">
        <f t="shared" si="33"/>
        <v>чел</v>
      </c>
      <c r="AC90" s="233">
        <f t="shared" si="33"/>
        <v>1</v>
      </c>
      <c r="AD90" s="233">
        <f t="shared" si="33"/>
        <v>17000</v>
      </c>
      <c r="AE90" s="233">
        <f t="shared" si="33"/>
        <v>31883</v>
      </c>
      <c r="AF90" s="233">
        <f t="shared" si="33"/>
        <v>31883</v>
      </c>
      <c r="AG90" s="233">
        <f t="shared" si="33"/>
        <v>0</v>
      </c>
      <c r="AI90" s="127"/>
    </row>
    <row r="91" spans="1:35" ht="24" customHeight="1">
      <c r="A91" s="316"/>
      <c r="B91" s="287"/>
      <c r="C91" s="287"/>
      <c r="D91" s="287"/>
      <c r="E91" s="287"/>
      <c r="F91" s="287"/>
      <c r="G91" s="287"/>
      <c r="H91" s="419"/>
      <c r="I91" s="14" t="s">
        <v>82</v>
      </c>
      <c r="J91" s="236" t="s">
        <v>79</v>
      </c>
      <c r="K91" s="25">
        <v>1</v>
      </c>
      <c r="L91" s="228">
        <v>17000</v>
      </c>
      <c r="M91" s="27">
        <v>31873</v>
      </c>
      <c r="N91" s="28">
        <v>31873</v>
      </c>
      <c r="O91" s="228"/>
      <c r="P91" s="126" t="s">
        <v>79</v>
      </c>
      <c r="Q91" s="123">
        <v>1</v>
      </c>
      <c r="R91" s="122">
        <v>18700</v>
      </c>
      <c r="S91" s="123">
        <v>31883</v>
      </c>
      <c r="T91" s="123">
        <v>31883</v>
      </c>
      <c r="U91" s="123"/>
      <c r="V91" s="126" t="s">
        <v>79</v>
      </c>
      <c r="W91" s="126">
        <v>1</v>
      </c>
      <c r="X91" s="125">
        <v>17000</v>
      </c>
      <c r="Y91" s="125">
        <v>31883</v>
      </c>
      <c r="Z91" s="125">
        <v>31883</v>
      </c>
      <c r="AA91" s="126"/>
      <c r="AB91" s="126" t="s">
        <v>79</v>
      </c>
      <c r="AC91" s="126">
        <v>1</v>
      </c>
      <c r="AD91" s="125">
        <v>17000</v>
      </c>
      <c r="AE91" s="125">
        <v>31883</v>
      </c>
      <c r="AF91" s="125">
        <v>31883</v>
      </c>
      <c r="AG91" s="126"/>
      <c r="AI91" s="127"/>
    </row>
    <row r="92" spans="1:35" ht="24" customHeight="1">
      <c r="A92" s="310" t="s">
        <v>13</v>
      </c>
      <c r="B92" s="318"/>
      <c r="C92" s="287"/>
      <c r="D92" s="287"/>
      <c r="E92" s="287"/>
      <c r="F92" s="287"/>
      <c r="G92" s="287"/>
      <c r="H92" s="419"/>
      <c r="I92" s="18" t="s">
        <v>64</v>
      </c>
      <c r="J92" s="3"/>
      <c r="K92" s="24">
        <f>K93+K94+K95+K96+K97+K98+K99</f>
        <v>21</v>
      </c>
      <c r="L92" s="4"/>
      <c r="M92" s="41">
        <f>SUM(M93:M99)</f>
        <v>688080.96</v>
      </c>
      <c r="N92" s="41">
        <f>SUM(N93:N99)</f>
        <v>688080.96</v>
      </c>
      <c r="O92" s="41">
        <f>SUM(O93:O99)</f>
        <v>0</v>
      </c>
      <c r="P92" s="42">
        <f t="shared" ref="P92:AG92" si="34">SUM(P93:P99)</f>
        <v>0</v>
      </c>
      <c r="Q92" s="42">
        <f t="shared" si="34"/>
        <v>23</v>
      </c>
      <c r="R92" s="42">
        <f t="shared" si="34"/>
        <v>135300</v>
      </c>
      <c r="S92" s="42">
        <f t="shared" si="34"/>
        <v>939759.2300000001</v>
      </c>
      <c r="T92" s="42">
        <f t="shared" si="34"/>
        <v>939759.2300000001</v>
      </c>
      <c r="U92" s="42">
        <f t="shared" si="34"/>
        <v>0</v>
      </c>
      <c r="V92" s="42">
        <f t="shared" si="34"/>
        <v>0</v>
      </c>
      <c r="W92" s="42">
        <f t="shared" si="34"/>
        <v>23</v>
      </c>
      <c r="X92" s="42">
        <f t="shared" si="34"/>
        <v>123000</v>
      </c>
      <c r="Y92" s="42">
        <f t="shared" si="34"/>
        <v>755576.64</v>
      </c>
      <c r="Z92" s="42">
        <f t="shared" si="34"/>
        <v>755576.64</v>
      </c>
      <c r="AA92" s="42">
        <f t="shared" si="34"/>
        <v>0</v>
      </c>
      <c r="AB92" s="42">
        <f t="shared" si="34"/>
        <v>0</v>
      </c>
      <c r="AC92" s="42">
        <f t="shared" si="34"/>
        <v>23</v>
      </c>
      <c r="AD92" s="42">
        <f t="shared" si="34"/>
        <v>123000</v>
      </c>
      <c r="AE92" s="42">
        <f t="shared" si="34"/>
        <v>755576.64</v>
      </c>
      <c r="AF92" s="42">
        <f t="shared" si="34"/>
        <v>755576.64</v>
      </c>
      <c r="AG92" s="42">
        <f t="shared" si="34"/>
        <v>0</v>
      </c>
      <c r="AH92" s="127">
        <f>AH93+AH94+AH95+AH96+AH97+AH98+AH99</f>
        <v>939759.2300000001</v>
      </c>
      <c r="AI92" s="127"/>
    </row>
    <row r="93" spans="1:35" ht="31.5" customHeight="1">
      <c r="A93" s="310"/>
      <c r="B93" s="287"/>
      <c r="C93" s="287"/>
      <c r="D93" s="287"/>
      <c r="E93" s="287"/>
      <c r="F93" s="287"/>
      <c r="G93" s="287"/>
      <c r="H93" s="419"/>
      <c r="I93" s="14" t="s">
        <v>80</v>
      </c>
      <c r="J93" s="236" t="s">
        <v>79</v>
      </c>
      <c r="K93" s="23">
        <v>6</v>
      </c>
      <c r="L93" s="103">
        <v>18000</v>
      </c>
      <c r="M93" s="27">
        <f>K93*L93*12*12%*1.302</f>
        <v>202487.04000000001</v>
      </c>
      <c r="N93" s="40">
        <f>M93</f>
        <v>202487.04000000001</v>
      </c>
      <c r="O93" s="103"/>
      <c r="P93" s="236" t="s">
        <v>79</v>
      </c>
      <c r="Q93" s="103">
        <v>8</v>
      </c>
      <c r="R93" s="103">
        <v>19800</v>
      </c>
      <c r="S93" s="27">
        <f>T93+U93</f>
        <v>300693.26</v>
      </c>
      <c r="T93" s="122">
        <v>300693.26</v>
      </c>
      <c r="U93" s="122"/>
      <c r="V93" s="236" t="s">
        <v>79</v>
      </c>
      <c r="W93" s="23">
        <v>8</v>
      </c>
      <c r="X93" s="103">
        <v>18000</v>
      </c>
      <c r="Y93" s="27">
        <f>W93*X93*12*12%*1.302</f>
        <v>269982.72000000003</v>
      </c>
      <c r="Z93" s="40">
        <f>Y93</f>
        <v>269982.72000000003</v>
      </c>
      <c r="AA93" s="133"/>
      <c r="AB93" s="236" t="s">
        <v>79</v>
      </c>
      <c r="AC93" s="23">
        <v>8</v>
      </c>
      <c r="AD93" s="103">
        <v>18000</v>
      </c>
      <c r="AE93" s="27">
        <f>AC93*AD93*12*12%*1.302</f>
        <v>269982.72000000003</v>
      </c>
      <c r="AF93" s="40">
        <f>AE93</f>
        <v>269982.72000000003</v>
      </c>
      <c r="AG93" s="133"/>
      <c r="AH93" s="127">
        <v>300693.26</v>
      </c>
      <c r="AI93" s="127"/>
    </row>
    <row r="94" spans="1:35" ht="22.5" customHeight="1">
      <c r="A94" s="310"/>
      <c r="B94" s="287"/>
      <c r="C94" s="287"/>
      <c r="D94" s="287"/>
      <c r="E94" s="287"/>
      <c r="F94" s="287"/>
      <c r="G94" s="287"/>
      <c r="H94" s="419"/>
      <c r="I94" s="14" t="s">
        <v>86</v>
      </c>
      <c r="J94" s="236" t="s">
        <v>79</v>
      </c>
      <c r="K94" s="23">
        <v>1</v>
      </c>
      <c r="L94" s="103">
        <v>17000</v>
      </c>
      <c r="M94" s="27">
        <f t="shared" ref="M94:M99" si="35">K94*L94*12*12%*1.302</f>
        <v>31872.960000000003</v>
      </c>
      <c r="N94" s="40">
        <f t="shared" ref="N94:N99" si="36">M94</f>
        <v>31872.960000000003</v>
      </c>
      <c r="O94" s="103"/>
      <c r="P94" s="236" t="s">
        <v>79</v>
      </c>
      <c r="Q94" s="103">
        <v>1</v>
      </c>
      <c r="R94" s="103">
        <v>18700</v>
      </c>
      <c r="S94" s="27">
        <f t="shared" ref="S94:S99" si="37">T94+U94</f>
        <v>37865.08</v>
      </c>
      <c r="T94" s="122">
        <v>37865.08</v>
      </c>
      <c r="U94" s="122"/>
      <c r="V94" s="236" t="s">
        <v>79</v>
      </c>
      <c r="W94" s="23">
        <v>1</v>
      </c>
      <c r="X94" s="103">
        <v>17000</v>
      </c>
      <c r="Y94" s="27">
        <f t="shared" ref="Y94:Y99" si="38">W94*X94*12*12%*1.302</f>
        <v>31872.960000000003</v>
      </c>
      <c r="Z94" s="40">
        <f t="shared" ref="Z94:Z99" si="39">Y94</f>
        <v>31872.960000000003</v>
      </c>
      <c r="AA94" s="133"/>
      <c r="AB94" s="236" t="s">
        <v>79</v>
      </c>
      <c r="AC94" s="23">
        <v>1</v>
      </c>
      <c r="AD94" s="103">
        <v>17000</v>
      </c>
      <c r="AE94" s="27">
        <f t="shared" ref="AE94:AE99" si="40">AC94*AD94*12*12%*1.302</f>
        <v>31872.960000000003</v>
      </c>
      <c r="AF94" s="40">
        <f t="shared" ref="AF94:AF99" si="41">AE94</f>
        <v>31872.960000000003</v>
      </c>
      <c r="AG94" s="133"/>
      <c r="AH94" s="127">
        <v>37865.08</v>
      </c>
      <c r="AI94" s="127"/>
    </row>
    <row r="95" spans="1:35" ht="22.5" customHeight="1">
      <c r="A95" s="310"/>
      <c r="B95" s="287"/>
      <c r="C95" s="287"/>
      <c r="D95" s="287"/>
      <c r="E95" s="287"/>
      <c r="F95" s="287"/>
      <c r="G95" s="287"/>
      <c r="H95" s="419"/>
      <c r="I95" s="14" t="s">
        <v>81</v>
      </c>
      <c r="J95" s="236" t="s">
        <v>79</v>
      </c>
      <c r="K95" s="23">
        <v>6</v>
      </c>
      <c r="L95" s="103">
        <v>17000</v>
      </c>
      <c r="M95" s="27">
        <f t="shared" si="35"/>
        <v>191237.76000000001</v>
      </c>
      <c r="N95" s="40">
        <f t="shared" si="36"/>
        <v>191237.76000000001</v>
      </c>
      <c r="O95" s="103"/>
      <c r="P95" s="236" t="s">
        <v>79</v>
      </c>
      <c r="Q95" s="103">
        <v>6</v>
      </c>
      <c r="R95" s="103">
        <v>18700</v>
      </c>
      <c r="S95" s="27">
        <f t="shared" si="37"/>
        <v>227190.46</v>
      </c>
      <c r="T95" s="122">
        <v>227190.46</v>
      </c>
      <c r="U95" s="122"/>
      <c r="V95" s="236" t="s">
        <v>79</v>
      </c>
      <c r="W95" s="23">
        <v>6</v>
      </c>
      <c r="X95" s="103">
        <v>17000</v>
      </c>
      <c r="Y95" s="27">
        <f t="shared" si="38"/>
        <v>191237.76000000001</v>
      </c>
      <c r="Z95" s="40">
        <f t="shared" si="39"/>
        <v>191237.76000000001</v>
      </c>
      <c r="AA95" s="133"/>
      <c r="AB95" s="236" t="s">
        <v>79</v>
      </c>
      <c r="AC95" s="23">
        <v>6</v>
      </c>
      <c r="AD95" s="103">
        <v>17000</v>
      </c>
      <c r="AE95" s="27">
        <f t="shared" si="40"/>
        <v>191237.76000000001</v>
      </c>
      <c r="AF95" s="40">
        <f t="shared" si="41"/>
        <v>191237.76000000001</v>
      </c>
      <c r="AG95" s="133"/>
      <c r="AH95" s="127">
        <v>227190.46</v>
      </c>
      <c r="AI95" s="127"/>
    </row>
    <row r="96" spans="1:35" ht="22.5" customHeight="1">
      <c r="A96" s="310"/>
      <c r="B96" s="287"/>
      <c r="C96" s="287"/>
      <c r="D96" s="287"/>
      <c r="E96" s="287"/>
      <c r="F96" s="287"/>
      <c r="G96" s="287"/>
      <c r="H96" s="419"/>
      <c r="I96" s="14" t="s">
        <v>85</v>
      </c>
      <c r="J96" s="236" t="s">
        <v>79</v>
      </c>
      <c r="K96" s="23">
        <v>2</v>
      </c>
      <c r="L96" s="103">
        <v>18000</v>
      </c>
      <c r="M96" s="27">
        <f t="shared" si="35"/>
        <v>67495.680000000008</v>
      </c>
      <c r="N96" s="40">
        <f t="shared" si="36"/>
        <v>67495.680000000008</v>
      </c>
      <c r="O96" s="103"/>
      <c r="P96" s="236" t="s">
        <v>79</v>
      </c>
      <c r="Q96" s="103">
        <v>2</v>
      </c>
      <c r="R96" s="103">
        <v>19800</v>
      </c>
      <c r="S96" s="27">
        <f t="shared" si="37"/>
        <v>100231.09</v>
      </c>
      <c r="T96" s="122">
        <v>100231.09</v>
      </c>
      <c r="U96" s="122"/>
      <c r="V96" s="236" t="s">
        <v>79</v>
      </c>
      <c r="W96" s="23">
        <v>2</v>
      </c>
      <c r="X96" s="103">
        <v>18000</v>
      </c>
      <c r="Y96" s="27">
        <f t="shared" si="38"/>
        <v>67495.680000000008</v>
      </c>
      <c r="Z96" s="40">
        <f t="shared" si="39"/>
        <v>67495.680000000008</v>
      </c>
      <c r="AA96" s="133"/>
      <c r="AB96" s="236" t="s">
        <v>79</v>
      </c>
      <c r="AC96" s="23">
        <v>2</v>
      </c>
      <c r="AD96" s="103">
        <v>18000</v>
      </c>
      <c r="AE96" s="27">
        <f t="shared" si="40"/>
        <v>67495.680000000008</v>
      </c>
      <c r="AF96" s="40">
        <f t="shared" si="41"/>
        <v>67495.680000000008</v>
      </c>
      <c r="AG96" s="133"/>
      <c r="AH96" s="127">
        <v>100231.09</v>
      </c>
      <c r="AI96" s="127"/>
    </row>
    <row r="97" spans="1:35" ht="22.5" customHeight="1">
      <c r="A97" s="310"/>
      <c r="B97" s="287"/>
      <c r="C97" s="287"/>
      <c r="D97" s="287"/>
      <c r="E97" s="287"/>
      <c r="F97" s="287"/>
      <c r="G97" s="287"/>
      <c r="H97" s="419"/>
      <c r="I97" s="14" t="s">
        <v>84</v>
      </c>
      <c r="J97" s="236" t="s">
        <v>79</v>
      </c>
      <c r="K97" s="23">
        <v>1</v>
      </c>
      <c r="L97" s="103">
        <v>18000</v>
      </c>
      <c r="M97" s="27">
        <f t="shared" si="35"/>
        <v>33747.840000000004</v>
      </c>
      <c r="N97" s="40">
        <f t="shared" si="36"/>
        <v>33747.840000000004</v>
      </c>
      <c r="O97" s="103"/>
      <c r="P97" s="236" t="s">
        <v>79</v>
      </c>
      <c r="Q97" s="103">
        <v>1</v>
      </c>
      <c r="R97" s="103">
        <v>19800</v>
      </c>
      <c r="S97" s="27">
        <f t="shared" si="37"/>
        <v>40092.43</v>
      </c>
      <c r="T97" s="122">
        <v>40092.43</v>
      </c>
      <c r="U97" s="122"/>
      <c r="V97" s="236" t="s">
        <v>79</v>
      </c>
      <c r="W97" s="23">
        <v>1</v>
      </c>
      <c r="X97" s="103">
        <v>18000</v>
      </c>
      <c r="Y97" s="27">
        <f t="shared" si="38"/>
        <v>33747.840000000004</v>
      </c>
      <c r="Z97" s="40">
        <f t="shared" si="39"/>
        <v>33747.840000000004</v>
      </c>
      <c r="AA97" s="133"/>
      <c r="AB97" s="236" t="s">
        <v>79</v>
      </c>
      <c r="AC97" s="23">
        <v>1</v>
      </c>
      <c r="AD97" s="103">
        <v>18000</v>
      </c>
      <c r="AE97" s="27">
        <f t="shared" si="40"/>
        <v>33747.840000000004</v>
      </c>
      <c r="AF97" s="40">
        <f t="shared" si="41"/>
        <v>33747.840000000004</v>
      </c>
      <c r="AG97" s="133"/>
      <c r="AH97" s="127">
        <v>40092.43</v>
      </c>
      <c r="AI97" s="127"/>
    </row>
    <row r="98" spans="1:35" ht="22.5" customHeight="1">
      <c r="A98" s="310"/>
      <c r="B98" s="287"/>
      <c r="C98" s="287"/>
      <c r="D98" s="287"/>
      <c r="E98" s="287"/>
      <c r="F98" s="287"/>
      <c r="G98" s="287"/>
      <c r="H98" s="419"/>
      <c r="I98" s="14" t="s">
        <v>82</v>
      </c>
      <c r="J98" s="236" t="s">
        <v>79</v>
      </c>
      <c r="K98" s="23">
        <v>4</v>
      </c>
      <c r="L98" s="103">
        <v>17000</v>
      </c>
      <c r="M98" s="27">
        <f t="shared" si="35"/>
        <v>127491.84000000001</v>
      </c>
      <c r="N98" s="40">
        <f t="shared" si="36"/>
        <v>127491.84000000001</v>
      </c>
      <c r="O98" s="103"/>
      <c r="P98" s="236" t="s">
        <v>79</v>
      </c>
      <c r="Q98" s="103">
        <v>4</v>
      </c>
      <c r="R98" s="103">
        <v>18700</v>
      </c>
      <c r="S98" s="27">
        <f t="shared" si="37"/>
        <v>173548.26</v>
      </c>
      <c r="T98" s="122">
        <v>173548.26</v>
      </c>
      <c r="U98" s="122"/>
      <c r="V98" s="236" t="s">
        <v>79</v>
      </c>
      <c r="W98" s="23">
        <v>4</v>
      </c>
      <c r="X98" s="103">
        <v>17000</v>
      </c>
      <c r="Y98" s="27">
        <f t="shared" si="38"/>
        <v>127491.84000000001</v>
      </c>
      <c r="Z98" s="40">
        <f t="shared" si="39"/>
        <v>127491.84000000001</v>
      </c>
      <c r="AA98" s="133"/>
      <c r="AB98" s="236" t="s">
        <v>79</v>
      </c>
      <c r="AC98" s="23">
        <v>4</v>
      </c>
      <c r="AD98" s="103">
        <v>17000</v>
      </c>
      <c r="AE98" s="27">
        <f t="shared" si="40"/>
        <v>127491.84000000001</v>
      </c>
      <c r="AF98" s="40">
        <f t="shared" si="41"/>
        <v>127491.84000000001</v>
      </c>
      <c r="AG98" s="133"/>
      <c r="AH98" s="127">
        <v>173548.26</v>
      </c>
      <c r="AI98" s="127"/>
    </row>
    <row r="99" spans="1:35" ht="22.5" customHeight="1">
      <c r="A99" s="288"/>
      <c r="B99" s="287"/>
      <c r="C99" s="287"/>
      <c r="D99" s="287"/>
      <c r="E99" s="287"/>
      <c r="F99" s="287"/>
      <c r="G99" s="287"/>
      <c r="H99" s="419"/>
      <c r="I99" s="14" t="s">
        <v>83</v>
      </c>
      <c r="J99" s="236" t="s">
        <v>79</v>
      </c>
      <c r="K99" s="23">
        <v>1</v>
      </c>
      <c r="L99" s="103">
        <v>18000</v>
      </c>
      <c r="M99" s="27">
        <f t="shared" si="35"/>
        <v>33747.840000000004</v>
      </c>
      <c r="N99" s="40">
        <f t="shared" si="36"/>
        <v>33747.840000000004</v>
      </c>
      <c r="O99" s="103"/>
      <c r="P99" s="236" t="s">
        <v>79</v>
      </c>
      <c r="Q99" s="103">
        <v>1</v>
      </c>
      <c r="R99" s="103">
        <v>19800</v>
      </c>
      <c r="S99" s="27">
        <f t="shared" si="37"/>
        <v>60138.65</v>
      </c>
      <c r="T99" s="122">
        <v>60138.65</v>
      </c>
      <c r="U99" s="122"/>
      <c r="V99" s="236" t="s">
        <v>79</v>
      </c>
      <c r="W99" s="23">
        <v>1</v>
      </c>
      <c r="X99" s="103">
        <v>18000</v>
      </c>
      <c r="Y99" s="27">
        <f t="shared" si="38"/>
        <v>33747.840000000004</v>
      </c>
      <c r="Z99" s="40">
        <f t="shared" si="39"/>
        <v>33747.840000000004</v>
      </c>
      <c r="AA99" s="133"/>
      <c r="AB99" s="236" t="s">
        <v>79</v>
      </c>
      <c r="AC99" s="23">
        <v>1</v>
      </c>
      <c r="AD99" s="103">
        <v>18000</v>
      </c>
      <c r="AE99" s="27">
        <f t="shared" si="40"/>
        <v>33747.840000000004</v>
      </c>
      <c r="AF99" s="40">
        <f t="shared" si="41"/>
        <v>33747.840000000004</v>
      </c>
      <c r="AG99" s="133"/>
      <c r="AH99" s="127">
        <v>60138.65</v>
      </c>
      <c r="AI99" s="127"/>
    </row>
    <row r="100" spans="1:35" ht="26.25" customHeight="1">
      <c r="A100" s="334" t="s">
        <v>67</v>
      </c>
      <c r="B100" s="325"/>
      <c r="C100" s="337"/>
      <c r="D100" s="337"/>
      <c r="E100" s="337"/>
      <c r="F100" s="337"/>
      <c r="G100" s="338"/>
      <c r="H100" s="419"/>
      <c r="I100" s="18" t="s">
        <v>64</v>
      </c>
      <c r="J100" s="3"/>
      <c r="K100" s="24">
        <v>12</v>
      </c>
      <c r="L100" s="4"/>
      <c r="M100" s="233">
        <v>389037.60000000003</v>
      </c>
      <c r="N100" s="233">
        <f>N101+N102+N103+N104+N105</f>
        <v>389037.60000000003</v>
      </c>
      <c r="O100" s="233">
        <f>O101+O102+O103+O104+O105</f>
        <v>0</v>
      </c>
      <c r="P100" s="233"/>
      <c r="Q100" s="233">
        <f>Q101+Q102+Q103+Q104+Q105+Q106</f>
        <v>14</v>
      </c>
      <c r="R100" s="233">
        <f>R101+R102+R103+R104+R105+R106</f>
        <v>114950</v>
      </c>
      <c r="S100" s="233">
        <f t="shared" ref="S100:T100" si="42">S101+S102+S103+S104+S105+S106</f>
        <v>456533.28</v>
      </c>
      <c r="T100" s="233">
        <f t="shared" si="42"/>
        <v>456533.28</v>
      </c>
      <c r="U100" s="233">
        <f t="shared" ref="U100:AG100" si="43">U101+U102+U103+U104+U105</f>
        <v>0</v>
      </c>
      <c r="V100" s="233" t="e">
        <f t="shared" si="43"/>
        <v>#VALUE!</v>
      </c>
      <c r="W100" s="233">
        <f t="shared" ref="W100:AA100" si="44">W101+W102+W103+W104+W105+W106</f>
        <v>14</v>
      </c>
      <c r="X100" s="233">
        <f t="shared" si="44"/>
        <v>104500</v>
      </c>
      <c r="Y100" s="233">
        <f t="shared" si="44"/>
        <v>456533.28</v>
      </c>
      <c r="Z100" s="233">
        <f t="shared" si="44"/>
        <v>456533.28</v>
      </c>
      <c r="AA100" s="233">
        <f t="shared" si="44"/>
        <v>0</v>
      </c>
      <c r="AB100" s="233" t="e">
        <f t="shared" si="43"/>
        <v>#VALUE!</v>
      </c>
      <c r="AC100" s="233">
        <f t="shared" ref="AC100:AF100" si="45">AC101+AC102+AC103+AC104+AC105+AC106</f>
        <v>14</v>
      </c>
      <c r="AD100" s="233">
        <f t="shared" si="45"/>
        <v>104500</v>
      </c>
      <c r="AE100" s="233">
        <f t="shared" si="45"/>
        <v>456533.28000000009</v>
      </c>
      <c r="AF100" s="233">
        <f t="shared" si="45"/>
        <v>456533.28000000009</v>
      </c>
      <c r="AG100" s="233">
        <f t="shared" si="43"/>
        <v>0</v>
      </c>
      <c r="AI100" s="127"/>
    </row>
    <row r="101" spans="1:35" ht="36.75" customHeight="1">
      <c r="A101" s="335"/>
      <c r="B101" s="339"/>
      <c r="C101" s="340"/>
      <c r="D101" s="340"/>
      <c r="E101" s="340"/>
      <c r="F101" s="340"/>
      <c r="G101" s="341"/>
      <c r="H101" s="419"/>
      <c r="I101" s="14" t="s">
        <v>80</v>
      </c>
      <c r="J101" s="236" t="s">
        <v>79</v>
      </c>
      <c r="K101" s="23">
        <v>2</v>
      </c>
      <c r="L101" s="103">
        <v>18000</v>
      </c>
      <c r="M101" s="103">
        <v>67495.680000000008</v>
      </c>
      <c r="N101" s="28">
        <v>67495.680000000008</v>
      </c>
      <c r="O101" s="103"/>
      <c r="P101" s="34" t="s">
        <v>63</v>
      </c>
      <c r="Q101" s="228">
        <v>3</v>
      </c>
      <c r="R101" s="228">
        <v>19800</v>
      </c>
      <c r="S101" s="123">
        <v>101243.52000000002</v>
      </c>
      <c r="T101" s="123">
        <f>S101</f>
        <v>101243.52000000002</v>
      </c>
      <c r="U101" s="123">
        <v>0</v>
      </c>
      <c r="V101" s="34" t="s">
        <v>63</v>
      </c>
      <c r="W101" s="25">
        <v>3</v>
      </c>
      <c r="X101" s="228">
        <v>18000</v>
      </c>
      <c r="Y101" s="126">
        <v>101243.52000000002</v>
      </c>
      <c r="Z101" s="126">
        <f>Y101</f>
        <v>101243.52000000002</v>
      </c>
      <c r="AA101" s="126">
        <v>0</v>
      </c>
      <c r="AB101" s="34" t="s">
        <v>63</v>
      </c>
      <c r="AC101" s="126">
        <v>3</v>
      </c>
      <c r="AD101" s="126">
        <v>18000</v>
      </c>
      <c r="AE101" s="126">
        <v>101243.52000000002</v>
      </c>
      <c r="AF101" s="126">
        <v>101243.52000000002</v>
      </c>
      <c r="AG101" s="126">
        <v>0</v>
      </c>
      <c r="AI101" s="127"/>
    </row>
    <row r="102" spans="1:35" ht="24" customHeight="1">
      <c r="A102" s="335"/>
      <c r="B102" s="339"/>
      <c r="C102" s="340"/>
      <c r="D102" s="340"/>
      <c r="E102" s="340"/>
      <c r="F102" s="340"/>
      <c r="G102" s="341"/>
      <c r="H102" s="419"/>
      <c r="I102" s="14" t="s">
        <v>86</v>
      </c>
      <c r="J102" s="236" t="s">
        <v>79</v>
      </c>
      <c r="K102" s="23">
        <v>2</v>
      </c>
      <c r="L102" s="103">
        <v>17000</v>
      </c>
      <c r="M102" s="103">
        <v>63745.919999999998</v>
      </c>
      <c r="N102" s="28">
        <v>63745.919999999998</v>
      </c>
      <c r="O102" s="103"/>
      <c r="P102" s="34" t="s">
        <v>63</v>
      </c>
      <c r="Q102" s="228">
        <v>2</v>
      </c>
      <c r="R102" s="228">
        <v>18700</v>
      </c>
      <c r="S102" s="123">
        <v>63745.919999999998</v>
      </c>
      <c r="T102" s="123">
        <f t="shared" ref="T102:T106" si="46">S102</f>
        <v>63745.919999999998</v>
      </c>
      <c r="U102" s="123">
        <v>0</v>
      </c>
      <c r="V102" s="34" t="s">
        <v>63</v>
      </c>
      <c r="W102" s="25">
        <v>2</v>
      </c>
      <c r="X102" s="228">
        <v>17000</v>
      </c>
      <c r="Y102" s="126">
        <v>63745.919999999998</v>
      </c>
      <c r="Z102" s="126">
        <f t="shared" ref="Z102:Z106" si="47">Y102</f>
        <v>63745.919999999998</v>
      </c>
      <c r="AA102" s="126">
        <v>0</v>
      </c>
      <c r="AB102" s="34" t="s">
        <v>63</v>
      </c>
      <c r="AC102" s="126">
        <v>2</v>
      </c>
      <c r="AD102" s="126">
        <v>17000</v>
      </c>
      <c r="AE102" s="126">
        <v>31872.959999999999</v>
      </c>
      <c r="AF102" s="126">
        <v>31872.959999999999</v>
      </c>
      <c r="AG102" s="126">
        <v>0</v>
      </c>
      <c r="AI102" s="127"/>
    </row>
    <row r="103" spans="1:35" ht="24" customHeight="1">
      <c r="A103" s="335"/>
      <c r="B103" s="339"/>
      <c r="C103" s="340"/>
      <c r="D103" s="340"/>
      <c r="E103" s="340"/>
      <c r="F103" s="340"/>
      <c r="G103" s="341"/>
      <c r="H103" s="419"/>
      <c r="I103" s="14" t="s">
        <v>81</v>
      </c>
      <c r="J103" s="236" t="s">
        <v>79</v>
      </c>
      <c r="K103" s="23">
        <v>3</v>
      </c>
      <c r="L103" s="103">
        <v>17000</v>
      </c>
      <c r="M103" s="103">
        <v>95618.880000000005</v>
      </c>
      <c r="N103" s="28">
        <v>95618.880000000005</v>
      </c>
      <c r="O103" s="103"/>
      <c r="P103" s="34" t="s">
        <v>63</v>
      </c>
      <c r="Q103" s="228">
        <v>3</v>
      </c>
      <c r="R103" s="228">
        <v>18700</v>
      </c>
      <c r="S103" s="123">
        <v>95618.880000000005</v>
      </c>
      <c r="T103" s="123">
        <f t="shared" si="46"/>
        <v>95618.880000000005</v>
      </c>
      <c r="U103" s="123">
        <v>0</v>
      </c>
      <c r="V103" s="34" t="s">
        <v>63</v>
      </c>
      <c r="W103" s="25">
        <v>3</v>
      </c>
      <c r="X103" s="228">
        <v>17000</v>
      </c>
      <c r="Y103" s="126">
        <v>95618.880000000005</v>
      </c>
      <c r="Z103" s="126">
        <f t="shared" si="47"/>
        <v>95618.880000000005</v>
      </c>
      <c r="AA103" s="126">
        <v>0</v>
      </c>
      <c r="AB103" s="34" t="s">
        <v>63</v>
      </c>
      <c r="AC103" s="126">
        <v>3</v>
      </c>
      <c r="AD103" s="126">
        <v>17000</v>
      </c>
      <c r="AE103" s="126">
        <v>95618.880000000005</v>
      </c>
      <c r="AF103" s="126">
        <v>95618.880000000005</v>
      </c>
      <c r="AG103" s="126">
        <v>0</v>
      </c>
      <c r="AI103" s="127"/>
    </row>
    <row r="104" spans="1:35" ht="24" customHeight="1">
      <c r="A104" s="335"/>
      <c r="B104" s="339"/>
      <c r="C104" s="340"/>
      <c r="D104" s="340"/>
      <c r="E104" s="340"/>
      <c r="F104" s="340"/>
      <c r="G104" s="341"/>
      <c r="H104" s="419"/>
      <c r="I104" s="14" t="s">
        <v>85</v>
      </c>
      <c r="J104" s="236" t="s">
        <v>79</v>
      </c>
      <c r="K104" s="23">
        <v>3</v>
      </c>
      <c r="L104" s="103">
        <v>17500</v>
      </c>
      <c r="M104" s="103">
        <v>98431.200000000012</v>
      </c>
      <c r="N104" s="28">
        <v>98431.200000000012</v>
      </c>
      <c r="O104" s="103"/>
      <c r="P104" s="34" t="s">
        <v>63</v>
      </c>
      <c r="Q104" s="228">
        <v>3</v>
      </c>
      <c r="R104" s="228">
        <v>19250</v>
      </c>
      <c r="S104" s="123">
        <v>98431.200000000012</v>
      </c>
      <c r="T104" s="123">
        <f t="shared" si="46"/>
        <v>98431.200000000012</v>
      </c>
      <c r="U104" s="123">
        <v>0</v>
      </c>
      <c r="V104" s="34" t="s">
        <v>63</v>
      </c>
      <c r="W104" s="25">
        <v>3</v>
      </c>
      <c r="X104" s="228">
        <v>17500</v>
      </c>
      <c r="Y104" s="126">
        <v>98431.200000000012</v>
      </c>
      <c r="Z104" s="126">
        <f t="shared" si="47"/>
        <v>98431.200000000012</v>
      </c>
      <c r="AA104" s="126">
        <v>0</v>
      </c>
      <c r="AB104" s="34" t="s">
        <v>63</v>
      </c>
      <c r="AC104" s="126">
        <v>3</v>
      </c>
      <c r="AD104" s="126">
        <v>17500</v>
      </c>
      <c r="AE104" s="126">
        <v>98431.200000000012</v>
      </c>
      <c r="AF104" s="126">
        <v>98431.200000000012</v>
      </c>
      <c r="AG104" s="126">
        <v>0</v>
      </c>
      <c r="AI104" s="127"/>
    </row>
    <row r="105" spans="1:35" ht="24" customHeight="1">
      <c r="A105" s="335"/>
      <c r="B105" s="339"/>
      <c r="C105" s="340"/>
      <c r="D105" s="340"/>
      <c r="E105" s="340"/>
      <c r="F105" s="340"/>
      <c r="G105" s="341"/>
      <c r="H105" s="419"/>
      <c r="I105" s="14" t="s">
        <v>82</v>
      </c>
      <c r="J105" s="236" t="s">
        <v>79</v>
      </c>
      <c r="K105" s="23">
        <v>2</v>
      </c>
      <c r="L105" s="103">
        <v>17000</v>
      </c>
      <c r="M105" s="103">
        <v>63745.919999999998</v>
      </c>
      <c r="N105" s="28">
        <v>63745.919999999998</v>
      </c>
      <c r="O105" s="103"/>
      <c r="P105" s="34" t="s">
        <v>63</v>
      </c>
      <c r="Q105" s="228">
        <v>2</v>
      </c>
      <c r="R105" s="228">
        <v>18700</v>
      </c>
      <c r="S105" s="123">
        <v>63745.919999999998</v>
      </c>
      <c r="T105" s="123">
        <f t="shared" si="46"/>
        <v>63745.919999999998</v>
      </c>
      <c r="U105" s="123">
        <v>0</v>
      </c>
      <c r="V105" s="34" t="s">
        <v>63</v>
      </c>
      <c r="W105" s="25">
        <v>2</v>
      </c>
      <c r="X105" s="228">
        <v>17000</v>
      </c>
      <c r="Y105" s="126">
        <v>63745.919999999998</v>
      </c>
      <c r="Z105" s="126">
        <f t="shared" si="47"/>
        <v>63745.919999999998</v>
      </c>
      <c r="AA105" s="126">
        <v>0</v>
      </c>
      <c r="AB105" s="34" t="s">
        <v>63</v>
      </c>
      <c r="AC105" s="126">
        <v>2</v>
      </c>
      <c r="AD105" s="126">
        <v>17000</v>
      </c>
      <c r="AE105" s="126">
        <v>95618.880000000005</v>
      </c>
      <c r="AF105" s="126">
        <v>95618.880000000005</v>
      </c>
      <c r="AG105" s="126">
        <v>0</v>
      </c>
      <c r="AI105" s="127"/>
    </row>
    <row r="106" spans="1:35" ht="24" customHeight="1">
      <c r="A106" s="336"/>
      <c r="B106" s="342"/>
      <c r="C106" s="343"/>
      <c r="D106" s="343"/>
      <c r="E106" s="343"/>
      <c r="F106" s="343"/>
      <c r="G106" s="344"/>
      <c r="H106" s="419"/>
      <c r="I106" s="14" t="s">
        <v>90</v>
      </c>
      <c r="J106" s="88" t="s">
        <v>79</v>
      </c>
      <c r="K106" s="89"/>
      <c r="L106" s="228"/>
      <c r="M106" s="228"/>
      <c r="N106" s="28"/>
      <c r="O106" s="228">
        <v>0</v>
      </c>
      <c r="P106" s="34" t="s">
        <v>63</v>
      </c>
      <c r="Q106" s="228">
        <v>1</v>
      </c>
      <c r="R106" s="228">
        <v>19800</v>
      </c>
      <c r="S106" s="123">
        <v>33747.840000000004</v>
      </c>
      <c r="T106" s="123">
        <f t="shared" si="46"/>
        <v>33747.840000000004</v>
      </c>
      <c r="U106" s="123">
        <v>0</v>
      </c>
      <c r="V106" s="34" t="s">
        <v>63</v>
      </c>
      <c r="W106" s="25">
        <v>1</v>
      </c>
      <c r="X106" s="228">
        <v>18000</v>
      </c>
      <c r="Y106" s="126">
        <v>33747.840000000004</v>
      </c>
      <c r="Z106" s="126">
        <f t="shared" si="47"/>
        <v>33747.840000000004</v>
      </c>
      <c r="AA106" s="126">
        <v>0</v>
      </c>
      <c r="AB106" s="34" t="s">
        <v>63</v>
      </c>
      <c r="AC106" s="126">
        <v>1</v>
      </c>
      <c r="AD106" s="126">
        <v>18000</v>
      </c>
      <c r="AE106" s="126">
        <v>33747.840000000004</v>
      </c>
      <c r="AF106" s="126">
        <v>33747.840000000004</v>
      </c>
      <c r="AG106" s="126">
        <v>0</v>
      </c>
      <c r="AI106" s="127"/>
    </row>
    <row r="107" spans="1:35" ht="21" customHeight="1">
      <c r="A107" s="310" t="s">
        <v>68</v>
      </c>
      <c r="B107" s="318"/>
      <c r="C107" s="287"/>
      <c r="D107" s="287"/>
      <c r="E107" s="287"/>
      <c r="F107" s="287"/>
      <c r="G107" s="287"/>
      <c r="H107" s="419"/>
      <c r="I107" s="18" t="s">
        <v>64</v>
      </c>
      <c r="J107" s="3"/>
      <c r="K107" s="24">
        <f>K108+K109</f>
        <v>2</v>
      </c>
      <c r="L107" s="233"/>
      <c r="M107" s="233">
        <f t="shared" ref="M107:AG107" si="48">M108+M109</f>
        <v>65620.799999999988</v>
      </c>
      <c r="N107" s="233">
        <f t="shared" si="48"/>
        <v>65620.799999999988</v>
      </c>
      <c r="O107" s="233">
        <f t="shared" si="48"/>
        <v>0</v>
      </c>
      <c r="P107" s="233"/>
      <c r="Q107" s="233">
        <f t="shared" si="48"/>
        <v>2</v>
      </c>
      <c r="R107" s="233">
        <f t="shared" si="48"/>
        <v>38500</v>
      </c>
      <c r="S107" s="233">
        <f t="shared" si="48"/>
        <v>65620.799999999988</v>
      </c>
      <c r="T107" s="233">
        <f t="shared" si="48"/>
        <v>65620.799999999988</v>
      </c>
      <c r="U107" s="233">
        <f t="shared" si="48"/>
        <v>0</v>
      </c>
      <c r="V107" s="233" t="e">
        <f t="shared" si="48"/>
        <v>#VALUE!</v>
      </c>
      <c r="W107" s="233">
        <f t="shared" si="48"/>
        <v>2</v>
      </c>
      <c r="X107" s="233">
        <f t="shared" si="48"/>
        <v>35000</v>
      </c>
      <c r="Y107" s="233">
        <f t="shared" si="48"/>
        <v>65620.799999999988</v>
      </c>
      <c r="Z107" s="233">
        <f t="shared" si="48"/>
        <v>65620.799999999988</v>
      </c>
      <c r="AA107" s="233">
        <f t="shared" si="48"/>
        <v>0</v>
      </c>
      <c r="AB107" s="233" t="e">
        <f t="shared" si="48"/>
        <v>#VALUE!</v>
      </c>
      <c r="AC107" s="233">
        <f t="shared" si="48"/>
        <v>2</v>
      </c>
      <c r="AD107" s="233">
        <f t="shared" si="48"/>
        <v>35000</v>
      </c>
      <c r="AE107" s="233">
        <f t="shared" si="48"/>
        <v>65620.799999999988</v>
      </c>
      <c r="AF107" s="233">
        <f t="shared" si="48"/>
        <v>65620.799999999988</v>
      </c>
      <c r="AG107" s="233">
        <f t="shared" si="48"/>
        <v>0</v>
      </c>
      <c r="AI107" s="127"/>
    </row>
    <row r="108" spans="1:35" ht="30.75" customHeight="1">
      <c r="A108" s="310"/>
      <c r="B108" s="287"/>
      <c r="C108" s="287"/>
      <c r="D108" s="287"/>
      <c r="E108" s="287"/>
      <c r="F108" s="287"/>
      <c r="G108" s="287"/>
      <c r="H108" s="419"/>
      <c r="I108" s="14" t="s">
        <v>80</v>
      </c>
      <c r="J108" s="236" t="s">
        <v>79</v>
      </c>
      <c r="K108" s="25">
        <v>1</v>
      </c>
      <c r="L108" s="228">
        <v>18000</v>
      </c>
      <c r="M108" s="27">
        <v>33747.839999999997</v>
      </c>
      <c r="N108" s="40">
        <v>33747.839999999997</v>
      </c>
      <c r="O108" s="228"/>
      <c r="P108" s="125" t="s">
        <v>79</v>
      </c>
      <c r="Q108" s="123">
        <v>1</v>
      </c>
      <c r="R108" s="123">
        <v>19800</v>
      </c>
      <c r="S108" s="123">
        <v>33747.839999999997</v>
      </c>
      <c r="T108" s="123">
        <v>33747.839999999997</v>
      </c>
      <c r="U108" s="123">
        <v>0</v>
      </c>
      <c r="V108" s="125" t="s">
        <v>79</v>
      </c>
      <c r="W108" s="125">
        <v>1</v>
      </c>
      <c r="X108" s="125">
        <v>18000</v>
      </c>
      <c r="Y108" s="125">
        <v>33747.839999999997</v>
      </c>
      <c r="Z108" s="125">
        <v>33747.839999999997</v>
      </c>
      <c r="AA108" s="125"/>
      <c r="AB108" s="125" t="s">
        <v>79</v>
      </c>
      <c r="AC108" s="125">
        <v>1</v>
      </c>
      <c r="AD108" s="125">
        <v>18000</v>
      </c>
      <c r="AE108" s="125">
        <v>33747.839999999997</v>
      </c>
      <c r="AF108" s="125">
        <v>33747.839999999997</v>
      </c>
      <c r="AG108" s="125"/>
      <c r="AI108" s="127"/>
    </row>
    <row r="109" spans="1:35" ht="23.25" customHeight="1">
      <c r="A109" s="310"/>
      <c r="B109" s="287"/>
      <c r="C109" s="287"/>
      <c r="D109" s="287"/>
      <c r="E109" s="287"/>
      <c r="F109" s="287"/>
      <c r="G109" s="287"/>
      <c r="H109" s="419"/>
      <c r="I109" s="14" t="s">
        <v>82</v>
      </c>
      <c r="J109" s="236" t="s">
        <v>79</v>
      </c>
      <c r="K109" s="25">
        <v>1</v>
      </c>
      <c r="L109" s="228">
        <v>17000</v>
      </c>
      <c r="M109" s="27">
        <v>31872.959999999999</v>
      </c>
      <c r="N109" s="40">
        <v>31872.959999999999</v>
      </c>
      <c r="O109" s="228"/>
      <c r="P109" s="125" t="s">
        <v>79</v>
      </c>
      <c r="Q109" s="123">
        <v>1</v>
      </c>
      <c r="R109" s="123">
        <v>18700</v>
      </c>
      <c r="S109" s="123">
        <v>31872.959999999999</v>
      </c>
      <c r="T109" s="123">
        <v>31872.959999999999</v>
      </c>
      <c r="U109" s="123">
        <v>0</v>
      </c>
      <c r="V109" s="125" t="s">
        <v>79</v>
      </c>
      <c r="W109" s="125">
        <v>1</v>
      </c>
      <c r="X109" s="125">
        <v>17000</v>
      </c>
      <c r="Y109" s="125">
        <v>31872.959999999999</v>
      </c>
      <c r="Z109" s="125">
        <v>31872.959999999999</v>
      </c>
      <c r="AA109" s="125"/>
      <c r="AB109" s="125" t="s">
        <v>79</v>
      </c>
      <c r="AC109" s="125">
        <v>1</v>
      </c>
      <c r="AD109" s="125">
        <v>17000</v>
      </c>
      <c r="AE109" s="125">
        <v>31872.959999999999</v>
      </c>
      <c r="AF109" s="125">
        <v>31872.959999999999</v>
      </c>
      <c r="AG109" s="125"/>
      <c r="AI109" s="127"/>
    </row>
    <row r="110" spans="1:35" ht="25.5" customHeight="1">
      <c r="A110" s="313" t="s">
        <v>69</v>
      </c>
      <c r="B110" s="318"/>
      <c r="C110" s="287"/>
      <c r="D110" s="287"/>
      <c r="E110" s="287"/>
      <c r="F110" s="287"/>
      <c r="G110" s="287"/>
      <c r="H110" s="419"/>
      <c r="I110" s="18" t="s">
        <v>64</v>
      </c>
      <c r="J110" s="3"/>
      <c r="K110" s="24">
        <v>3</v>
      </c>
      <c r="L110" s="4"/>
      <c r="M110" s="29">
        <v>79745.040000000008</v>
      </c>
      <c r="N110" s="29">
        <f>N111+N112+N113</f>
        <v>79745.040000000008</v>
      </c>
      <c r="O110" s="29">
        <f>O111+O112+O113</f>
        <v>0</v>
      </c>
      <c r="P110" s="29"/>
      <c r="Q110" s="29">
        <f t="shared" ref="Q110:AG110" si="49">Q111+Q112+Q113</f>
        <v>3</v>
      </c>
      <c r="R110" s="29">
        <f t="shared" si="49"/>
        <v>58300</v>
      </c>
      <c r="S110" s="29">
        <f t="shared" si="49"/>
        <v>83963.51999999999</v>
      </c>
      <c r="T110" s="29">
        <f t="shared" si="49"/>
        <v>83963.51999999999</v>
      </c>
      <c r="U110" s="29">
        <f t="shared" si="49"/>
        <v>0</v>
      </c>
      <c r="V110" s="29" t="e">
        <f t="shared" si="49"/>
        <v>#VALUE!</v>
      </c>
      <c r="W110" s="29">
        <f t="shared" si="49"/>
        <v>3</v>
      </c>
      <c r="X110" s="29">
        <f t="shared" si="49"/>
        <v>53000</v>
      </c>
      <c r="Y110" s="29">
        <f t="shared" si="49"/>
        <v>83963.51999999999</v>
      </c>
      <c r="Z110" s="29">
        <f t="shared" si="49"/>
        <v>83963.51999999999</v>
      </c>
      <c r="AA110" s="29">
        <f t="shared" si="49"/>
        <v>0</v>
      </c>
      <c r="AB110" s="29" t="e">
        <f t="shared" si="49"/>
        <v>#VALUE!</v>
      </c>
      <c r="AC110" s="29">
        <f t="shared" si="49"/>
        <v>3</v>
      </c>
      <c r="AD110" s="29">
        <f t="shared" si="49"/>
        <v>53000</v>
      </c>
      <c r="AE110" s="29">
        <f t="shared" si="49"/>
        <v>83963.51999999999</v>
      </c>
      <c r="AF110" s="29">
        <f t="shared" si="49"/>
        <v>83963.51999999999</v>
      </c>
      <c r="AG110" s="29">
        <f t="shared" si="49"/>
        <v>0</v>
      </c>
      <c r="AI110" s="127"/>
    </row>
    <row r="111" spans="1:35" ht="25.5" customHeight="1">
      <c r="A111" s="313"/>
      <c r="B111" s="287"/>
      <c r="C111" s="287"/>
      <c r="D111" s="287"/>
      <c r="E111" s="287"/>
      <c r="F111" s="287"/>
      <c r="G111" s="287"/>
      <c r="H111" s="419"/>
      <c r="I111" s="14" t="s">
        <v>83</v>
      </c>
      <c r="J111" s="236" t="s">
        <v>79</v>
      </c>
      <c r="K111" s="23">
        <v>1</v>
      </c>
      <c r="L111" s="103">
        <v>18000</v>
      </c>
      <c r="M111" s="27">
        <v>16873.919999999998</v>
      </c>
      <c r="N111" s="27">
        <v>16873.919999999998</v>
      </c>
      <c r="O111" s="103"/>
      <c r="P111" s="133" t="s">
        <v>79</v>
      </c>
      <c r="Q111" s="122">
        <v>1</v>
      </c>
      <c r="R111" s="122">
        <v>19800</v>
      </c>
      <c r="S111" s="122">
        <v>16873.919999999998</v>
      </c>
      <c r="T111" s="122">
        <v>16873.919999999998</v>
      </c>
      <c r="U111" s="122">
        <v>0</v>
      </c>
      <c r="V111" s="133" t="s">
        <v>79</v>
      </c>
      <c r="W111" s="133">
        <v>1</v>
      </c>
      <c r="X111" s="124">
        <v>18000</v>
      </c>
      <c r="Y111" s="124">
        <v>16873.919999999998</v>
      </c>
      <c r="Z111" s="124">
        <v>16873.919999999998</v>
      </c>
      <c r="AA111" s="133"/>
      <c r="AB111" s="133" t="s">
        <v>79</v>
      </c>
      <c r="AC111" s="133">
        <v>1</v>
      </c>
      <c r="AD111" s="124">
        <v>18000</v>
      </c>
      <c r="AE111" s="124">
        <v>16873.919999999998</v>
      </c>
      <c r="AF111" s="124">
        <v>16873.919999999998</v>
      </c>
      <c r="AG111" s="133"/>
      <c r="AI111" s="127"/>
    </row>
    <row r="112" spans="1:35" ht="30" customHeight="1">
      <c r="A112" s="313"/>
      <c r="B112" s="287"/>
      <c r="C112" s="287"/>
      <c r="D112" s="287"/>
      <c r="E112" s="287"/>
      <c r="F112" s="287"/>
      <c r="G112" s="287"/>
      <c r="H112" s="419"/>
      <c r="I112" s="14" t="s">
        <v>82</v>
      </c>
      <c r="J112" s="236" t="s">
        <v>79</v>
      </c>
      <c r="K112" s="23">
        <v>1</v>
      </c>
      <c r="L112" s="103">
        <v>17000</v>
      </c>
      <c r="M112" s="27">
        <v>33341.760000000002</v>
      </c>
      <c r="N112" s="27">
        <v>33341.760000000002</v>
      </c>
      <c r="O112" s="103"/>
      <c r="P112" s="236" t="s">
        <v>79</v>
      </c>
      <c r="Q112" s="103">
        <v>1</v>
      </c>
      <c r="R112" s="103">
        <v>18700</v>
      </c>
      <c r="S112" s="27">
        <v>33341.760000000002</v>
      </c>
      <c r="T112" s="27">
        <v>33341.760000000002</v>
      </c>
      <c r="U112" s="122">
        <v>0</v>
      </c>
      <c r="V112" s="236" t="s">
        <v>79</v>
      </c>
      <c r="W112" s="23">
        <v>1</v>
      </c>
      <c r="X112" s="103">
        <v>17000</v>
      </c>
      <c r="Y112" s="27">
        <v>33341.760000000002</v>
      </c>
      <c r="Z112" s="27">
        <v>33341.760000000002</v>
      </c>
      <c r="AA112" s="133"/>
      <c r="AB112" s="236" t="s">
        <v>79</v>
      </c>
      <c r="AC112" s="23">
        <v>1</v>
      </c>
      <c r="AD112" s="103">
        <v>17000</v>
      </c>
      <c r="AE112" s="27">
        <v>33341.760000000002</v>
      </c>
      <c r="AF112" s="27">
        <v>33341.760000000002</v>
      </c>
      <c r="AG112" s="133"/>
      <c r="AI112" s="127"/>
    </row>
    <row r="113" spans="1:35" ht="26.25" customHeight="1">
      <c r="A113" s="313"/>
      <c r="B113" s="287"/>
      <c r="C113" s="287"/>
      <c r="D113" s="287"/>
      <c r="E113" s="287"/>
      <c r="F113" s="287"/>
      <c r="G113" s="287"/>
      <c r="H113" s="419"/>
      <c r="I113" s="14" t="s">
        <v>80</v>
      </c>
      <c r="J113" s="236" t="s">
        <v>79</v>
      </c>
      <c r="K113" s="23">
        <v>1</v>
      </c>
      <c r="L113" s="103">
        <v>18000</v>
      </c>
      <c r="M113" s="27">
        <v>29529.360000000001</v>
      </c>
      <c r="N113" s="27">
        <v>29529.360000000001</v>
      </c>
      <c r="O113" s="103"/>
      <c r="P113" s="133" t="s">
        <v>79</v>
      </c>
      <c r="Q113" s="103">
        <v>1</v>
      </c>
      <c r="R113" s="122">
        <v>19800</v>
      </c>
      <c r="S113" s="122">
        <v>33747.839999999997</v>
      </c>
      <c r="T113" s="122">
        <v>33747.839999999997</v>
      </c>
      <c r="U113" s="122">
        <v>0</v>
      </c>
      <c r="V113" s="133" t="s">
        <v>79</v>
      </c>
      <c r="W113" s="124">
        <v>1</v>
      </c>
      <c r="X113" s="124">
        <v>18000</v>
      </c>
      <c r="Y113" s="133">
        <v>33747.839999999997</v>
      </c>
      <c r="Z113" s="133">
        <v>33747.839999999997</v>
      </c>
      <c r="AA113" s="133"/>
      <c r="AB113" s="133" t="s">
        <v>79</v>
      </c>
      <c r="AC113" s="124">
        <v>1</v>
      </c>
      <c r="AD113" s="124">
        <v>18000</v>
      </c>
      <c r="AE113" s="133">
        <v>33747.839999999997</v>
      </c>
      <c r="AF113" s="133">
        <v>33747.839999999997</v>
      </c>
      <c r="AG113" s="133"/>
      <c r="AI113" s="127"/>
    </row>
    <row r="114" spans="1:35" ht="25.5" customHeight="1">
      <c r="A114" s="322" t="s">
        <v>70</v>
      </c>
      <c r="B114" s="325"/>
      <c r="C114" s="326"/>
      <c r="D114" s="326"/>
      <c r="E114" s="326"/>
      <c r="F114" s="326"/>
      <c r="G114" s="327"/>
      <c r="H114" s="419"/>
      <c r="I114" s="18" t="s">
        <v>64</v>
      </c>
      <c r="J114" s="3"/>
      <c r="K114" s="24">
        <v>3</v>
      </c>
      <c r="L114" s="4"/>
      <c r="M114" s="29" t="e">
        <f>#REF!+M116+M115</f>
        <v>#REF!</v>
      </c>
      <c r="N114" s="29" t="e">
        <f>#REF!+N116+N115</f>
        <v>#REF!</v>
      </c>
      <c r="O114" s="29" t="e">
        <f>#REF!+O116+O115</f>
        <v>#REF!</v>
      </c>
      <c r="P114" s="29"/>
      <c r="Q114" s="29">
        <f>Q116+Q115</f>
        <v>2</v>
      </c>
      <c r="R114" s="29">
        <f>R116+R115</f>
        <v>38500</v>
      </c>
      <c r="S114" s="29">
        <f>S116+S115+S117</f>
        <v>118049.95000000001</v>
      </c>
      <c r="T114" s="29">
        <f t="shared" ref="T114:U114" si="50">T116+T115+T117</f>
        <v>118049.95000000001</v>
      </c>
      <c r="U114" s="29">
        <f t="shared" si="50"/>
        <v>0</v>
      </c>
      <c r="V114" s="29" t="e">
        <f>#REF!+V116+V115</f>
        <v>#REF!</v>
      </c>
      <c r="W114" s="29" t="e">
        <f>#REF!+W116+W115</f>
        <v>#REF!</v>
      </c>
      <c r="X114" s="29" t="e">
        <f>#REF!+X116+X115</f>
        <v>#REF!</v>
      </c>
      <c r="Y114" s="29" t="e">
        <f>#REF!+Y116+Y115</f>
        <v>#REF!</v>
      </c>
      <c r="Z114" s="29" t="e">
        <f>#REF!+Z116+Z115</f>
        <v>#REF!</v>
      </c>
      <c r="AA114" s="29" t="e">
        <f>#REF!+AA116+AA115</f>
        <v>#REF!</v>
      </c>
      <c r="AB114" s="29" t="e">
        <f>#REF!+AB116+AB115</f>
        <v>#REF!</v>
      </c>
      <c r="AC114" s="29" t="e">
        <f>#REF!+AC116+AC115</f>
        <v>#REF!</v>
      </c>
      <c r="AD114" s="29" t="e">
        <f>#REF!+AD116+AD115</f>
        <v>#REF!</v>
      </c>
      <c r="AE114" s="29" t="e">
        <f>#REF!+AE116+AE115</f>
        <v>#REF!</v>
      </c>
      <c r="AF114" s="29" t="e">
        <f>#REF!+AF116+AF115</f>
        <v>#REF!</v>
      </c>
      <c r="AG114" s="29" t="e">
        <f>#REF!+AG116+AG115</f>
        <v>#REF!</v>
      </c>
      <c r="AI114" s="127"/>
    </row>
    <row r="115" spans="1:35" ht="27" customHeight="1">
      <c r="A115" s="323"/>
      <c r="B115" s="328"/>
      <c r="C115" s="329"/>
      <c r="D115" s="329"/>
      <c r="E115" s="329"/>
      <c r="F115" s="329"/>
      <c r="G115" s="330"/>
      <c r="H115" s="419"/>
      <c r="I115" s="14" t="s">
        <v>80</v>
      </c>
      <c r="J115" s="236" t="s">
        <v>79</v>
      </c>
      <c r="K115" s="100">
        <v>1</v>
      </c>
      <c r="L115" s="103">
        <v>18000</v>
      </c>
      <c r="M115" s="27">
        <v>33747.840000000004</v>
      </c>
      <c r="N115" s="27">
        <v>33747.840000000004</v>
      </c>
      <c r="O115" s="103"/>
      <c r="P115" s="236" t="s">
        <v>79</v>
      </c>
      <c r="Q115" s="103">
        <v>1</v>
      </c>
      <c r="R115" s="122">
        <v>19800</v>
      </c>
      <c r="S115" s="122">
        <v>40092.43</v>
      </c>
      <c r="T115" s="122">
        <v>40092.43</v>
      </c>
      <c r="U115" s="122">
        <v>0</v>
      </c>
      <c r="V115" s="236" t="s">
        <v>79</v>
      </c>
      <c r="W115" s="1">
        <v>1</v>
      </c>
      <c r="X115" s="140">
        <v>18000</v>
      </c>
      <c r="Y115" s="124">
        <v>33747.839999999997</v>
      </c>
      <c r="Z115" s="124">
        <v>33747.839999999997</v>
      </c>
      <c r="AA115" s="140">
        <v>0</v>
      </c>
      <c r="AB115" s="236" t="s">
        <v>79</v>
      </c>
      <c r="AC115" s="1">
        <v>1</v>
      </c>
      <c r="AD115" s="140">
        <v>18000</v>
      </c>
      <c r="AE115" s="124">
        <v>33747.839999999997</v>
      </c>
      <c r="AF115" s="124">
        <v>33747.839999999997</v>
      </c>
      <c r="AG115" s="140">
        <v>0</v>
      </c>
      <c r="AI115" s="127"/>
    </row>
    <row r="116" spans="1:35" ht="24.75" customHeight="1">
      <c r="A116" s="323"/>
      <c r="B116" s="328"/>
      <c r="C116" s="329"/>
      <c r="D116" s="329"/>
      <c r="E116" s="329"/>
      <c r="F116" s="329"/>
      <c r="G116" s="330"/>
      <c r="H116" s="419"/>
      <c r="I116" s="14" t="s">
        <v>82</v>
      </c>
      <c r="J116" s="236" t="s">
        <v>79</v>
      </c>
      <c r="K116" s="101">
        <v>1</v>
      </c>
      <c r="L116" s="77">
        <v>17000</v>
      </c>
      <c r="M116" s="27">
        <v>31872.960000000003</v>
      </c>
      <c r="N116" s="27">
        <v>31872.960000000003</v>
      </c>
      <c r="O116" s="82"/>
      <c r="P116" s="236" t="s">
        <v>79</v>
      </c>
      <c r="Q116" s="77">
        <v>1</v>
      </c>
      <c r="R116" s="122">
        <v>18700</v>
      </c>
      <c r="S116" s="122">
        <v>38978.76</v>
      </c>
      <c r="T116" s="122">
        <v>38978.76</v>
      </c>
      <c r="U116" s="122">
        <v>0</v>
      </c>
      <c r="V116" s="236" t="s">
        <v>79</v>
      </c>
      <c r="W116" s="76">
        <v>1</v>
      </c>
      <c r="X116" s="140">
        <v>17000</v>
      </c>
      <c r="Y116" s="124">
        <v>31872.959999999999</v>
      </c>
      <c r="Z116" s="124">
        <v>31872.959999999999</v>
      </c>
      <c r="AA116" s="140">
        <v>0</v>
      </c>
      <c r="AB116" s="236" t="s">
        <v>79</v>
      </c>
      <c r="AC116" s="76">
        <v>1</v>
      </c>
      <c r="AD116" s="140">
        <v>17000</v>
      </c>
      <c r="AE116" s="124">
        <v>31872.959999999999</v>
      </c>
      <c r="AF116" s="124">
        <v>31872.959999999999</v>
      </c>
      <c r="AG116" s="140">
        <v>0</v>
      </c>
      <c r="AI116" s="127"/>
    </row>
    <row r="117" spans="1:35" ht="24.75" customHeight="1">
      <c r="A117" s="324"/>
      <c r="B117" s="331"/>
      <c r="C117" s="332"/>
      <c r="D117" s="332"/>
      <c r="E117" s="332"/>
      <c r="F117" s="332"/>
      <c r="G117" s="333"/>
      <c r="H117" s="419"/>
      <c r="I117" s="14" t="s">
        <v>81</v>
      </c>
      <c r="J117" s="236"/>
      <c r="K117" s="101"/>
      <c r="L117" s="77"/>
      <c r="M117" s="27"/>
      <c r="N117" s="27"/>
      <c r="O117" s="82"/>
      <c r="P117" s="236"/>
      <c r="Q117" s="77"/>
      <c r="R117" s="122"/>
      <c r="S117" s="122">
        <v>38978.76</v>
      </c>
      <c r="T117" s="122">
        <v>38978.76</v>
      </c>
      <c r="U117" s="122">
        <v>0</v>
      </c>
      <c r="V117" s="236"/>
      <c r="W117" s="76"/>
      <c r="X117" s="140"/>
      <c r="Y117" s="124"/>
      <c r="Z117" s="124"/>
      <c r="AA117" s="140"/>
      <c r="AB117" s="236"/>
      <c r="AC117" s="76"/>
      <c r="AD117" s="140"/>
      <c r="AE117" s="124"/>
      <c r="AF117" s="124"/>
      <c r="AG117" s="140"/>
      <c r="AI117" s="127"/>
    </row>
    <row r="118" spans="1:35" ht="33" customHeight="1">
      <c r="A118" s="310" t="s">
        <v>43</v>
      </c>
      <c r="B118" s="320"/>
      <c r="C118" s="321"/>
      <c r="D118" s="321"/>
      <c r="E118" s="321"/>
      <c r="F118" s="321"/>
      <c r="G118" s="321"/>
      <c r="H118" s="419"/>
      <c r="I118" s="18" t="s">
        <v>64</v>
      </c>
      <c r="J118" s="3"/>
      <c r="K118" s="24">
        <v>5</v>
      </c>
      <c r="L118" s="4"/>
      <c r="M118" s="29">
        <v>163114.56</v>
      </c>
      <c r="N118" s="29">
        <f>N119+N120+N121</f>
        <v>163114.56</v>
      </c>
      <c r="O118" s="29">
        <f>O119+O120+O121</f>
        <v>0</v>
      </c>
      <c r="P118" s="29"/>
      <c r="Q118" s="29">
        <f t="shared" ref="Q118:AG118" si="51">Q119+Q120+Q121</f>
        <v>6</v>
      </c>
      <c r="R118" s="29">
        <f t="shared" si="51"/>
        <v>39020</v>
      </c>
      <c r="S118" s="29">
        <f t="shared" si="51"/>
        <v>200612.15999999997</v>
      </c>
      <c r="T118" s="29">
        <f t="shared" si="51"/>
        <v>200612.15999999997</v>
      </c>
      <c r="U118" s="29">
        <f t="shared" si="51"/>
        <v>0</v>
      </c>
      <c r="V118" s="29" t="e">
        <f t="shared" si="51"/>
        <v>#VALUE!</v>
      </c>
      <c r="W118" s="29">
        <f t="shared" si="51"/>
        <v>6</v>
      </c>
      <c r="X118" s="29">
        <f t="shared" si="51"/>
        <v>6420</v>
      </c>
      <c r="Y118" s="29">
        <f t="shared" si="51"/>
        <v>200612.15999999997</v>
      </c>
      <c r="Z118" s="29">
        <f t="shared" si="51"/>
        <v>200612.15999999997</v>
      </c>
      <c r="AA118" s="29">
        <f t="shared" si="51"/>
        <v>0</v>
      </c>
      <c r="AB118" s="29" t="e">
        <f t="shared" si="51"/>
        <v>#VALUE!</v>
      </c>
      <c r="AC118" s="29">
        <f t="shared" si="51"/>
        <v>6</v>
      </c>
      <c r="AD118" s="29">
        <f t="shared" si="51"/>
        <v>6420</v>
      </c>
      <c r="AE118" s="29">
        <f t="shared" si="51"/>
        <v>200612.15999999997</v>
      </c>
      <c r="AF118" s="29">
        <f t="shared" si="51"/>
        <v>200612.15999999997</v>
      </c>
      <c r="AG118" s="29">
        <f t="shared" si="51"/>
        <v>0</v>
      </c>
      <c r="AI118" s="127"/>
    </row>
    <row r="119" spans="1:35" ht="30" customHeight="1">
      <c r="A119" s="310"/>
      <c r="B119" s="321"/>
      <c r="C119" s="321"/>
      <c r="D119" s="321"/>
      <c r="E119" s="321"/>
      <c r="F119" s="321"/>
      <c r="G119" s="321"/>
      <c r="H119" s="419"/>
      <c r="I119" s="14" t="s">
        <v>80</v>
      </c>
      <c r="J119" s="236" t="s">
        <v>79</v>
      </c>
      <c r="K119" s="23">
        <v>2</v>
      </c>
      <c r="L119" s="103">
        <v>18000</v>
      </c>
      <c r="M119" s="27">
        <v>67495.680000000008</v>
      </c>
      <c r="N119" s="28">
        <v>67495.680000000008</v>
      </c>
      <c r="O119" s="103"/>
      <c r="P119" s="236" t="s">
        <v>79</v>
      </c>
      <c r="Q119" s="103">
        <v>2</v>
      </c>
      <c r="R119" s="228">
        <v>19800</v>
      </c>
      <c r="S119" s="27">
        <v>67495.680000000008</v>
      </c>
      <c r="T119" s="27">
        <v>67495.680000000008</v>
      </c>
      <c r="U119" s="103">
        <v>0</v>
      </c>
      <c r="V119" s="236" t="s">
        <v>79</v>
      </c>
      <c r="W119" s="23">
        <v>2</v>
      </c>
      <c r="X119" s="103">
        <v>2160</v>
      </c>
      <c r="Y119" s="27">
        <v>67495.680000000008</v>
      </c>
      <c r="Z119" s="27">
        <v>67495.680000000008</v>
      </c>
      <c r="AA119" s="103">
        <v>0</v>
      </c>
      <c r="AB119" s="236" t="s">
        <v>79</v>
      </c>
      <c r="AC119" s="23">
        <v>2</v>
      </c>
      <c r="AD119" s="103">
        <v>2160</v>
      </c>
      <c r="AE119" s="27">
        <v>67495.680000000008</v>
      </c>
      <c r="AF119" s="27">
        <v>67495.680000000008</v>
      </c>
      <c r="AG119" s="103">
        <v>0</v>
      </c>
      <c r="AI119" s="127"/>
    </row>
    <row r="120" spans="1:35" ht="30.75" customHeight="1">
      <c r="A120" s="310"/>
      <c r="B120" s="321"/>
      <c r="C120" s="321"/>
      <c r="D120" s="321"/>
      <c r="E120" s="321"/>
      <c r="F120" s="321"/>
      <c r="G120" s="321"/>
      <c r="H120" s="419"/>
      <c r="I120" s="14" t="s">
        <v>81</v>
      </c>
      <c r="J120" s="236" t="s">
        <v>79</v>
      </c>
      <c r="K120" s="23">
        <v>2</v>
      </c>
      <c r="L120" s="103">
        <v>17000</v>
      </c>
      <c r="M120" s="27">
        <v>63745.919999999998</v>
      </c>
      <c r="N120" s="28">
        <v>63745.919999999998</v>
      </c>
      <c r="O120" s="103"/>
      <c r="P120" s="236" t="s">
        <v>79</v>
      </c>
      <c r="Q120" s="103">
        <v>2</v>
      </c>
      <c r="R120" s="228">
        <v>2220</v>
      </c>
      <c r="S120" s="27">
        <v>69370.559999999998</v>
      </c>
      <c r="T120" s="27">
        <v>69370.559999999998</v>
      </c>
      <c r="U120" s="103">
        <v>0</v>
      </c>
      <c r="V120" s="236" t="s">
        <v>79</v>
      </c>
      <c r="W120" s="23">
        <v>2</v>
      </c>
      <c r="X120" s="103">
        <v>2220</v>
      </c>
      <c r="Y120" s="27">
        <v>69370.559999999998</v>
      </c>
      <c r="Z120" s="27">
        <v>69370.559999999998</v>
      </c>
      <c r="AA120" s="103">
        <v>0</v>
      </c>
      <c r="AB120" s="236" t="s">
        <v>79</v>
      </c>
      <c r="AC120" s="23">
        <v>2</v>
      </c>
      <c r="AD120" s="103">
        <v>2220</v>
      </c>
      <c r="AE120" s="27">
        <v>69370.559999999998</v>
      </c>
      <c r="AF120" s="27">
        <v>69370.559999999998</v>
      </c>
      <c r="AG120" s="103">
        <v>0</v>
      </c>
      <c r="AI120" s="127"/>
    </row>
    <row r="121" spans="1:35" ht="20.25" customHeight="1">
      <c r="A121" s="310"/>
      <c r="B121" s="321"/>
      <c r="C121" s="321"/>
      <c r="D121" s="321"/>
      <c r="E121" s="321"/>
      <c r="F121" s="321"/>
      <c r="G121" s="321"/>
      <c r="H121" s="419"/>
      <c r="I121" s="14" t="s">
        <v>82</v>
      </c>
      <c r="J121" s="236" t="s">
        <v>79</v>
      </c>
      <c r="K121" s="23">
        <v>1</v>
      </c>
      <c r="L121" s="103">
        <v>17000</v>
      </c>
      <c r="M121" s="27">
        <v>31872.959999999999</v>
      </c>
      <c r="N121" s="28">
        <v>31872.959999999999</v>
      </c>
      <c r="O121" s="103"/>
      <c r="P121" s="236" t="s">
        <v>79</v>
      </c>
      <c r="Q121" s="103">
        <v>2</v>
      </c>
      <c r="R121" s="228">
        <v>17000</v>
      </c>
      <c r="S121" s="27">
        <v>63745.919999999998</v>
      </c>
      <c r="T121" s="27">
        <v>63745.919999999998</v>
      </c>
      <c r="U121" s="103">
        <v>0</v>
      </c>
      <c r="V121" s="236" t="s">
        <v>79</v>
      </c>
      <c r="W121" s="23">
        <v>2</v>
      </c>
      <c r="X121" s="103">
        <v>2040</v>
      </c>
      <c r="Y121" s="27">
        <v>63745.919999999998</v>
      </c>
      <c r="Z121" s="27">
        <v>63745.919999999998</v>
      </c>
      <c r="AA121" s="103">
        <v>0</v>
      </c>
      <c r="AB121" s="236" t="s">
        <v>79</v>
      </c>
      <c r="AC121" s="23">
        <v>2</v>
      </c>
      <c r="AD121" s="103">
        <v>2040</v>
      </c>
      <c r="AE121" s="27">
        <v>63745.919999999998</v>
      </c>
      <c r="AF121" s="27">
        <v>63745.919999999998</v>
      </c>
      <c r="AG121" s="103">
        <v>0</v>
      </c>
      <c r="AI121" s="127"/>
    </row>
    <row r="122" spans="1:35" ht="33.75" customHeight="1">
      <c r="A122" s="310" t="s">
        <v>75</v>
      </c>
      <c r="B122" s="318"/>
      <c r="C122" s="287"/>
      <c r="D122" s="287"/>
      <c r="E122" s="287"/>
      <c r="F122" s="287"/>
      <c r="G122" s="287"/>
      <c r="H122" s="419"/>
      <c r="I122" s="32" t="s">
        <v>64</v>
      </c>
      <c r="J122" s="5"/>
      <c r="K122" s="24">
        <f>K123</f>
        <v>1</v>
      </c>
      <c r="L122" s="233"/>
      <c r="M122" s="233">
        <f t="shared" ref="M122:AG122" si="52">M123</f>
        <v>23904.720000000001</v>
      </c>
      <c r="N122" s="233">
        <f t="shared" si="52"/>
        <v>23904.720000000001</v>
      </c>
      <c r="O122" s="233">
        <f t="shared" si="52"/>
        <v>0</v>
      </c>
      <c r="P122" s="233" t="str">
        <f t="shared" si="52"/>
        <v>чел</v>
      </c>
      <c r="Q122" s="233">
        <f t="shared" si="52"/>
        <v>1</v>
      </c>
      <c r="R122" s="233">
        <f t="shared" si="52"/>
        <v>18700</v>
      </c>
      <c r="S122" s="233">
        <f t="shared" si="52"/>
        <v>23804.720000000001</v>
      </c>
      <c r="T122" s="233">
        <f t="shared" si="52"/>
        <v>23804.720000000001</v>
      </c>
      <c r="U122" s="233">
        <f t="shared" si="52"/>
        <v>0</v>
      </c>
      <c r="V122" s="233" t="str">
        <f t="shared" si="52"/>
        <v>чел</v>
      </c>
      <c r="W122" s="233">
        <f t="shared" si="52"/>
        <v>1</v>
      </c>
      <c r="X122" s="233">
        <f t="shared" si="52"/>
        <v>12750</v>
      </c>
      <c r="Y122" s="233">
        <f t="shared" si="52"/>
        <v>23804.720000000001</v>
      </c>
      <c r="Z122" s="233">
        <f t="shared" si="52"/>
        <v>23804.720000000001</v>
      </c>
      <c r="AA122" s="233">
        <f t="shared" si="52"/>
        <v>0</v>
      </c>
      <c r="AB122" s="233" t="str">
        <f t="shared" si="52"/>
        <v>чел</v>
      </c>
      <c r="AC122" s="233">
        <f t="shared" si="52"/>
        <v>1</v>
      </c>
      <c r="AD122" s="233">
        <f t="shared" si="52"/>
        <v>12750</v>
      </c>
      <c r="AE122" s="233">
        <f t="shared" si="52"/>
        <v>23804.720000000001</v>
      </c>
      <c r="AF122" s="233">
        <f t="shared" si="52"/>
        <v>23804.720000000001</v>
      </c>
      <c r="AG122" s="233">
        <f t="shared" si="52"/>
        <v>0</v>
      </c>
      <c r="AI122" s="127"/>
    </row>
    <row r="123" spans="1:35" ht="46.5" customHeight="1">
      <c r="A123" s="310"/>
      <c r="B123" s="287"/>
      <c r="C123" s="287"/>
      <c r="D123" s="287"/>
      <c r="E123" s="287"/>
      <c r="F123" s="287"/>
      <c r="G123" s="287"/>
      <c r="H123" s="419"/>
      <c r="I123" s="14" t="s">
        <v>82</v>
      </c>
      <c r="J123" s="236" t="s">
        <v>79</v>
      </c>
      <c r="K123" s="25">
        <v>1</v>
      </c>
      <c r="L123" s="103">
        <v>17000</v>
      </c>
      <c r="M123" s="27">
        <v>23904.720000000001</v>
      </c>
      <c r="N123" s="28">
        <v>23904.720000000001</v>
      </c>
      <c r="O123" s="103"/>
      <c r="P123" s="133" t="s">
        <v>79</v>
      </c>
      <c r="Q123" s="103">
        <v>1</v>
      </c>
      <c r="R123" s="228">
        <v>18700</v>
      </c>
      <c r="S123" s="27">
        <v>23804.720000000001</v>
      </c>
      <c r="T123" s="27">
        <v>23804.720000000001</v>
      </c>
      <c r="U123" s="122">
        <v>0</v>
      </c>
      <c r="V123" s="236" t="s">
        <v>79</v>
      </c>
      <c r="W123" s="23">
        <v>1</v>
      </c>
      <c r="X123" s="103">
        <v>12750</v>
      </c>
      <c r="Y123" s="27">
        <v>23804.720000000001</v>
      </c>
      <c r="Z123" s="27">
        <v>23804.720000000001</v>
      </c>
      <c r="AA123" s="103"/>
      <c r="AB123" s="133" t="s">
        <v>79</v>
      </c>
      <c r="AC123" s="23">
        <v>1</v>
      </c>
      <c r="AD123" s="103">
        <v>12750</v>
      </c>
      <c r="AE123" s="27">
        <v>23804.720000000001</v>
      </c>
      <c r="AF123" s="27">
        <v>23804.720000000001</v>
      </c>
      <c r="AG123" s="133"/>
      <c r="AI123" s="127"/>
    </row>
    <row r="124" spans="1:35" ht="31.5" customHeight="1">
      <c r="A124" s="310" t="s">
        <v>74</v>
      </c>
      <c r="B124" s="318"/>
      <c r="C124" s="287"/>
      <c r="D124" s="287"/>
      <c r="E124" s="287"/>
      <c r="F124" s="287"/>
      <c r="G124" s="287"/>
      <c r="H124" s="419"/>
      <c r="I124" s="18" t="s">
        <v>64</v>
      </c>
      <c r="J124" s="3"/>
      <c r="K124" s="24">
        <f>K125</f>
        <v>1</v>
      </c>
      <c r="L124" s="233"/>
      <c r="M124" s="233">
        <f t="shared" ref="M124:AG124" si="53">M125</f>
        <v>33748</v>
      </c>
      <c r="N124" s="233">
        <f t="shared" si="53"/>
        <v>33748</v>
      </c>
      <c r="O124" s="233">
        <f t="shared" si="53"/>
        <v>0</v>
      </c>
      <c r="P124" s="233" t="str">
        <f t="shared" si="53"/>
        <v>чел</v>
      </c>
      <c r="Q124" s="233">
        <f t="shared" si="53"/>
        <v>1</v>
      </c>
      <c r="R124" s="233">
        <f t="shared" si="53"/>
        <v>19800</v>
      </c>
      <c r="S124" s="233">
        <f t="shared" si="53"/>
        <v>33748</v>
      </c>
      <c r="T124" s="233">
        <f t="shared" si="53"/>
        <v>33748</v>
      </c>
      <c r="U124" s="233">
        <f t="shared" si="53"/>
        <v>0</v>
      </c>
      <c r="V124" s="233" t="str">
        <f t="shared" si="53"/>
        <v>чел</v>
      </c>
      <c r="W124" s="233">
        <f t="shared" si="53"/>
        <v>1</v>
      </c>
      <c r="X124" s="233">
        <f t="shared" si="53"/>
        <v>18000</v>
      </c>
      <c r="Y124" s="233">
        <f t="shared" si="53"/>
        <v>33748</v>
      </c>
      <c r="Z124" s="233">
        <f t="shared" si="53"/>
        <v>33748</v>
      </c>
      <c r="AA124" s="233">
        <f t="shared" si="53"/>
        <v>0</v>
      </c>
      <c r="AB124" s="233" t="str">
        <f t="shared" si="53"/>
        <v>чел</v>
      </c>
      <c r="AC124" s="233">
        <f t="shared" si="53"/>
        <v>1</v>
      </c>
      <c r="AD124" s="233">
        <f t="shared" si="53"/>
        <v>18000</v>
      </c>
      <c r="AE124" s="233">
        <f t="shared" si="53"/>
        <v>33748</v>
      </c>
      <c r="AF124" s="233">
        <f t="shared" si="53"/>
        <v>33748</v>
      </c>
      <c r="AG124" s="233">
        <f t="shared" si="53"/>
        <v>0</v>
      </c>
      <c r="AI124" s="127"/>
    </row>
    <row r="125" spans="1:35" ht="46.5" customHeight="1">
      <c r="A125" s="288"/>
      <c r="B125" s="287"/>
      <c r="C125" s="287"/>
      <c r="D125" s="287"/>
      <c r="E125" s="287"/>
      <c r="F125" s="287"/>
      <c r="G125" s="287"/>
      <c r="H125" s="419"/>
      <c r="I125" s="14" t="s">
        <v>80</v>
      </c>
      <c r="J125" s="236" t="s">
        <v>79</v>
      </c>
      <c r="K125" s="23">
        <v>1</v>
      </c>
      <c r="L125" s="103">
        <v>18000</v>
      </c>
      <c r="M125" s="27">
        <v>33748</v>
      </c>
      <c r="N125" s="40">
        <v>33748</v>
      </c>
      <c r="O125" s="103"/>
      <c r="P125" s="236" t="s">
        <v>79</v>
      </c>
      <c r="Q125" s="103">
        <v>1</v>
      </c>
      <c r="R125" s="103">
        <v>19800</v>
      </c>
      <c r="S125" s="27">
        <v>33748</v>
      </c>
      <c r="T125" s="27">
        <v>33748</v>
      </c>
      <c r="U125" s="122">
        <v>0</v>
      </c>
      <c r="V125" s="236" t="s">
        <v>79</v>
      </c>
      <c r="W125" s="23">
        <v>1</v>
      </c>
      <c r="X125" s="103">
        <v>18000</v>
      </c>
      <c r="Y125" s="27">
        <v>33748</v>
      </c>
      <c r="Z125" s="27">
        <v>33748</v>
      </c>
      <c r="AA125" s="103">
        <v>0</v>
      </c>
      <c r="AB125" s="133" t="s">
        <v>79</v>
      </c>
      <c r="AC125" s="23">
        <v>1</v>
      </c>
      <c r="AD125" s="103">
        <v>18000</v>
      </c>
      <c r="AE125" s="27">
        <v>33748</v>
      </c>
      <c r="AF125" s="27">
        <v>33748</v>
      </c>
      <c r="AG125" s="133">
        <v>0</v>
      </c>
      <c r="AI125" s="127"/>
    </row>
    <row r="126" spans="1:35" ht="46.5" customHeight="1">
      <c r="A126" s="310" t="s">
        <v>24</v>
      </c>
      <c r="B126" s="318"/>
      <c r="C126" s="287"/>
      <c r="D126" s="287"/>
      <c r="E126" s="287"/>
      <c r="F126" s="287"/>
      <c r="G126" s="287"/>
      <c r="H126" s="419"/>
      <c r="I126" s="18" t="s">
        <v>64</v>
      </c>
      <c r="J126" s="3"/>
      <c r="K126" s="24">
        <f>K127</f>
        <v>1</v>
      </c>
      <c r="L126" s="233"/>
      <c r="M126" s="233">
        <f t="shared" ref="M126:AG126" si="54">M127</f>
        <v>34076.160000000003</v>
      </c>
      <c r="N126" s="233">
        <f t="shared" si="54"/>
        <v>34076.160000000003</v>
      </c>
      <c r="O126" s="233">
        <f t="shared" si="54"/>
        <v>0</v>
      </c>
      <c r="P126" s="233" t="str">
        <f t="shared" si="54"/>
        <v>чел</v>
      </c>
      <c r="Q126" s="233">
        <f t="shared" si="54"/>
        <v>2</v>
      </c>
      <c r="R126" s="233">
        <f t="shared" si="54"/>
        <v>18700</v>
      </c>
      <c r="S126" s="233">
        <f t="shared" si="54"/>
        <v>65949.119999999995</v>
      </c>
      <c r="T126" s="233">
        <f t="shared" si="54"/>
        <v>65949.119999999995</v>
      </c>
      <c r="U126" s="233">
        <f t="shared" si="54"/>
        <v>0</v>
      </c>
      <c r="V126" s="233" t="str">
        <f t="shared" si="54"/>
        <v>чел</v>
      </c>
      <c r="W126" s="233">
        <f t="shared" si="54"/>
        <v>2</v>
      </c>
      <c r="X126" s="233">
        <f t="shared" si="54"/>
        <v>32974.559999999998</v>
      </c>
      <c r="Y126" s="233">
        <f t="shared" si="54"/>
        <v>65949.119999999995</v>
      </c>
      <c r="Z126" s="233">
        <f t="shared" si="54"/>
        <v>65949.119999999995</v>
      </c>
      <c r="AA126" s="233">
        <f t="shared" si="54"/>
        <v>0</v>
      </c>
      <c r="AB126" s="233" t="str">
        <f t="shared" si="54"/>
        <v>чел</v>
      </c>
      <c r="AC126" s="233">
        <f t="shared" si="54"/>
        <v>2</v>
      </c>
      <c r="AD126" s="233">
        <f t="shared" si="54"/>
        <v>32974.559999999998</v>
      </c>
      <c r="AE126" s="233">
        <f t="shared" si="54"/>
        <v>65949.119999999995</v>
      </c>
      <c r="AF126" s="233">
        <f t="shared" si="54"/>
        <v>65949.119999999995</v>
      </c>
      <c r="AG126" s="233">
        <f t="shared" si="54"/>
        <v>0</v>
      </c>
      <c r="AI126" s="127"/>
    </row>
    <row r="127" spans="1:35" ht="46.5" customHeight="1">
      <c r="A127" s="288"/>
      <c r="B127" s="287"/>
      <c r="C127" s="287"/>
      <c r="D127" s="287"/>
      <c r="E127" s="287"/>
      <c r="F127" s="287"/>
      <c r="G127" s="287"/>
      <c r="H127" s="419"/>
      <c r="I127" s="14" t="s">
        <v>89</v>
      </c>
      <c r="J127" s="236" t="s">
        <v>79</v>
      </c>
      <c r="K127" s="19">
        <v>1</v>
      </c>
      <c r="L127" s="67">
        <v>17000</v>
      </c>
      <c r="M127" s="27">
        <v>34076.160000000003</v>
      </c>
      <c r="N127" s="40">
        <v>34076.160000000003</v>
      </c>
      <c r="O127" s="103"/>
      <c r="P127" s="236" t="s">
        <v>79</v>
      </c>
      <c r="Q127" s="122">
        <v>2</v>
      </c>
      <c r="R127" s="122">
        <v>18700</v>
      </c>
      <c r="S127" s="122">
        <v>65949.119999999995</v>
      </c>
      <c r="T127" s="122">
        <v>65949.119999999995</v>
      </c>
      <c r="U127" s="122">
        <v>0</v>
      </c>
      <c r="V127" s="236" t="s">
        <v>79</v>
      </c>
      <c r="W127" s="133">
        <v>2</v>
      </c>
      <c r="X127" s="133">
        <v>32974.559999999998</v>
      </c>
      <c r="Y127" s="133">
        <v>65949.119999999995</v>
      </c>
      <c r="Z127" s="133">
        <v>65949.119999999995</v>
      </c>
      <c r="AA127" s="133">
        <v>0</v>
      </c>
      <c r="AB127" s="236" t="s">
        <v>79</v>
      </c>
      <c r="AC127" s="133">
        <v>2</v>
      </c>
      <c r="AD127" s="133">
        <v>32974.559999999998</v>
      </c>
      <c r="AE127" s="133">
        <v>65949.119999999995</v>
      </c>
      <c r="AF127" s="133">
        <v>65949.119999999995</v>
      </c>
      <c r="AG127" s="133">
        <v>0</v>
      </c>
      <c r="AI127" s="127"/>
    </row>
    <row r="128" spans="1:35" ht="33.75" customHeight="1">
      <c r="A128" s="310" t="s">
        <v>51</v>
      </c>
      <c r="B128" s="318"/>
      <c r="C128" s="287"/>
      <c r="D128" s="287"/>
      <c r="E128" s="287"/>
      <c r="F128" s="287"/>
      <c r="G128" s="287"/>
      <c r="H128" s="419"/>
      <c r="I128" s="18" t="s">
        <v>64</v>
      </c>
      <c r="J128" s="5"/>
      <c r="K128" s="24">
        <f>SUM(K129:K131)</f>
        <v>3</v>
      </c>
      <c r="L128" s="233"/>
      <c r="M128" s="233">
        <f t="shared" ref="M128:AG128" si="55">SUM(M129:M131)</f>
        <v>97493.75999999998</v>
      </c>
      <c r="N128" s="233">
        <f t="shared" si="55"/>
        <v>97493.75999999998</v>
      </c>
      <c r="O128" s="233">
        <f t="shared" si="55"/>
        <v>0</v>
      </c>
      <c r="P128" s="233">
        <f t="shared" si="55"/>
        <v>0</v>
      </c>
      <c r="Q128" s="233">
        <f t="shared" si="55"/>
        <v>3</v>
      </c>
      <c r="R128" s="233">
        <f t="shared" si="55"/>
        <v>57200</v>
      </c>
      <c r="S128" s="233">
        <f t="shared" si="55"/>
        <v>97493.75999999998</v>
      </c>
      <c r="T128" s="233">
        <f t="shared" si="55"/>
        <v>97493.75999999998</v>
      </c>
      <c r="U128" s="233">
        <f t="shared" si="55"/>
        <v>0</v>
      </c>
      <c r="V128" s="233">
        <f t="shared" si="55"/>
        <v>0</v>
      </c>
      <c r="W128" s="233">
        <f t="shared" si="55"/>
        <v>3</v>
      </c>
      <c r="X128" s="233">
        <f t="shared" si="55"/>
        <v>52000</v>
      </c>
      <c r="Y128" s="233">
        <f t="shared" si="55"/>
        <v>97493.75999999998</v>
      </c>
      <c r="Z128" s="233">
        <f t="shared" si="55"/>
        <v>97493.75999999998</v>
      </c>
      <c r="AA128" s="233">
        <f t="shared" si="55"/>
        <v>0</v>
      </c>
      <c r="AB128" s="233">
        <f t="shared" si="55"/>
        <v>0</v>
      </c>
      <c r="AC128" s="233">
        <f t="shared" si="55"/>
        <v>3</v>
      </c>
      <c r="AD128" s="233">
        <f t="shared" si="55"/>
        <v>52000</v>
      </c>
      <c r="AE128" s="233">
        <f t="shared" si="55"/>
        <v>97493.75999999998</v>
      </c>
      <c r="AF128" s="233">
        <f t="shared" si="55"/>
        <v>97493.75999999998</v>
      </c>
      <c r="AG128" s="233">
        <f t="shared" si="55"/>
        <v>0</v>
      </c>
      <c r="AI128" s="127"/>
    </row>
    <row r="129" spans="1:35" ht="46.5" customHeight="1">
      <c r="A129" s="288"/>
      <c r="B129" s="287"/>
      <c r="C129" s="287"/>
      <c r="D129" s="287"/>
      <c r="E129" s="287"/>
      <c r="F129" s="287"/>
      <c r="G129" s="287"/>
      <c r="H129" s="419"/>
      <c r="I129" s="14" t="s">
        <v>80</v>
      </c>
      <c r="J129" s="236" t="s">
        <v>79</v>
      </c>
      <c r="K129" s="23">
        <v>1</v>
      </c>
      <c r="L129" s="103">
        <v>18000</v>
      </c>
      <c r="M129" s="27">
        <v>33747.839999999997</v>
      </c>
      <c r="N129" s="27">
        <v>33747.839999999997</v>
      </c>
      <c r="O129" s="103"/>
      <c r="P129" s="133" t="s">
        <v>79</v>
      </c>
      <c r="Q129" s="103">
        <v>1</v>
      </c>
      <c r="R129" s="103">
        <v>19800</v>
      </c>
      <c r="S129" s="27">
        <v>33747.839999999997</v>
      </c>
      <c r="T129" s="27">
        <v>33747.839999999997</v>
      </c>
      <c r="U129" s="122">
        <v>0</v>
      </c>
      <c r="V129" s="133" t="s">
        <v>79</v>
      </c>
      <c r="W129" s="23">
        <v>1</v>
      </c>
      <c r="X129" s="103">
        <v>18000</v>
      </c>
      <c r="Y129" s="27">
        <v>33747.839999999997</v>
      </c>
      <c r="Z129" s="27">
        <v>33747.839999999997</v>
      </c>
      <c r="AA129" s="133"/>
      <c r="AB129" s="133" t="s">
        <v>79</v>
      </c>
      <c r="AC129" s="23">
        <v>1</v>
      </c>
      <c r="AD129" s="103">
        <v>18000</v>
      </c>
      <c r="AE129" s="27">
        <v>33747.839999999997</v>
      </c>
      <c r="AF129" s="27">
        <v>33747.839999999997</v>
      </c>
      <c r="AG129" s="133"/>
      <c r="AI129" s="127"/>
    </row>
    <row r="130" spans="1:35" ht="46.5" customHeight="1">
      <c r="A130" s="288"/>
      <c r="B130" s="287"/>
      <c r="C130" s="287"/>
      <c r="D130" s="287"/>
      <c r="E130" s="287"/>
      <c r="F130" s="287"/>
      <c r="G130" s="287"/>
      <c r="H130" s="419"/>
      <c r="I130" s="14" t="s">
        <v>81</v>
      </c>
      <c r="J130" s="236" t="s">
        <v>79</v>
      </c>
      <c r="K130" s="23">
        <v>1</v>
      </c>
      <c r="L130" s="103">
        <v>17000</v>
      </c>
      <c r="M130" s="27">
        <v>31872.959999999999</v>
      </c>
      <c r="N130" s="27">
        <v>31872.959999999999</v>
      </c>
      <c r="O130" s="103"/>
      <c r="P130" s="133" t="s">
        <v>79</v>
      </c>
      <c r="Q130" s="103">
        <v>1</v>
      </c>
      <c r="R130" s="103">
        <v>18700</v>
      </c>
      <c r="S130" s="27">
        <v>31872.959999999999</v>
      </c>
      <c r="T130" s="27">
        <v>31872.959999999999</v>
      </c>
      <c r="U130" s="122">
        <v>0</v>
      </c>
      <c r="V130" s="133" t="s">
        <v>79</v>
      </c>
      <c r="W130" s="23">
        <v>1</v>
      </c>
      <c r="X130" s="103">
        <v>17000</v>
      </c>
      <c r="Y130" s="27">
        <v>31872.959999999999</v>
      </c>
      <c r="Z130" s="27">
        <v>31872.959999999999</v>
      </c>
      <c r="AA130" s="133"/>
      <c r="AB130" s="133" t="s">
        <v>79</v>
      </c>
      <c r="AC130" s="23">
        <v>1</v>
      </c>
      <c r="AD130" s="103">
        <v>17000</v>
      </c>
      <c r="AE130" s="27">
        <v>31872.959999999999</v>
      </c>
      <c r="AF130" s="27">
        <v>31872.959999999999</v>
      </c>
      <c r="AG130" s="133"/>
      <c r="AI130" s="127"/>
    </row>
    <row r="131" spans="1:35" ht="46.5" customHeight="1">
      <c r="A131" s="288"/>
      <c r="B131" s="287"/>
      <c r="C131" s="287"/>
      <c r="D131" s="287"/>
      <c r="E131" s="287"/>
      <c r="F131" s="287"/>
      <c r="G131" s="287"/>
      <c r="H131" s="419"/>
      <c r="I131" s="14" t="s">
        <v>82</v>
      </c>
      <c r="J131" s="236" t="s">
        <v>79</v>
      </c>
      <c r="K131" s="23">
        <v>1</v>
      </c>
      <c r="L131" s="103">
        <v>17000</v>
      </c>
      <c r="M131" s="27">
        <v>31872.959999999999</v>
      </c>
      <c r="N131" s="27">
        <v>31872.959999999999</v>
      </c>
      <c r="O131" s="103"/>
      <c r="P131" s="133" t="s">
        <v>79</v>
      </c>
      <c r="Q131" s="103">
        <v>1</v>
      </c>
      <c r="R131" s="103">
        <v>18700</v>
      </c>
      <c r="S131" s="27">
        <v>31872.959999999999</v>
      </c>
      <c r="T131" s="27">
        <v>31872.959999999999</v>
      </c>
      <c r="U131" s="122">
        <v>0</v>
      </c>
      <c r="V131" s="133" t="s">
        <v>79</v>
      </c>
      <c r="W131" s="23">
        <v>1</v>
      </c>
      <c r="X131" s="103">
        <v>17000</v>
      </c>
      <c r="Y131" s="27">
        <v>31872.959999999999</v>
      </c>
      <c r="Z131" s="27">
        <v>31872.959999999999</v>
      </c>
      <c r="AA131" s="133"/>
      <c r="AB131" s="133" t="s">
        <v>79</v>
      </c>
      <c r="AC131" s="23">
        <v>1</v>
      </c>
      <c r="AD131" s="103">
        <v>17000</v>
      </c>
      <c r="AE131" s="27">
        <v>31872.959999999999</v>
      </c>
      <c r="AF131" s="27">
        <v>31872.959999999999</v>
      </c>
      <c r="AG131" s="133"/>
      <c r="AI131" s="127"/>
    </row>
    <row r="132" spans="1:35" ht="31.5" customHeight="1">
      <c r="A132" s="310" t="s">
        <v>52</v>
      </c>
      <c r="B132" s="320"/>
      <c r="C132" s="321"/>
      <c r="D132" s="321"/>
      <c r="E132" s="321"/>
      <c r="F132" s="321"/>
      <c r="G132" s="321"/>
      <c r="H132" s="419"/>
      <c r="I132" s="18" t="s">
        <v>64</v>
      </c>
      <c r="J132" s="3"/>
      <c r="K132" s="24">
        <f>K133+K134+K135</f>
        <v>9</v>
      </c>
      <c r="L132" s="68"/>
      <c r="M132" s="83">
        <f>M133+M134+M135</f>
        <v>294606.71999999997</v>
      </c>
      <c r="N132" s="83">
        <f>N133+N134+N135</f>
        <v>294606.71999999997</v>
      </c>
      <c r="O132" s="83">
        <f>O133+O134+O135</f>
        <v>0</v>
      </c>
      <c r="P132" s="83"/>
      <c r="Q132" s="29">
        <f t="shared" ref="Q132:AG132" si="56">Q133+Q134+Q135</f>
        <v>6</v>
      </c>
      <c r="R132" s="29">
        <f t="shared" si="56"/>
        <v>57200</v>
      </c>
      <c r="S132" s="29">
        <f t="shared" si="56"/>
        <v>196050.24</v>
      </c>
      <c r="T132" s="29">
        <f t="shared" si="56"/>
        <v>196050.24</v>
      </c>
      <c r="U132" s="29">
        <f t="shared" si="56"/>
        <v>0</v>
      </c>
      <c r="V132" s="83" t="e">
        <f t="shared" si="56"/>
        <v>#VALUE!</v>
      </c>
      <c r="W132" s="83">
        <f t="shared" si="56"/>
        <v>6</v>
      </c>
      <c r="X132" s="83">
        <f t="shared" si="56"/>
        <v>52000</v>
      </c>
      <c r="Y132" s="83">
        <f t="shared" si="56"/>
        <v>196050.24</v>
      </c>
      <c r="Z132" s="83">
        <f t="shared" si="56"/>
        <v>196050.24</v>
      </c>
      <c r="AA132" s="83">
        <f t="shared" si="56"/>
        <v>0</v>
      </c>
      <c r="AB132" s="83" t="e">
        <f t="shared" si="56"/>
        <v>#VALUE!</v>
      </c>
      <c r="AC132" s="83">
        <f t="shared" si="56"/>
        <v>6</v>
      </c>
      <c r="AD132" s="83">
        <f t="shared" si="56"/>
        <v>52000</v>
      </c>
      <c r="AE132" s="83">
        <f t="shared" si="56"/>
        <v>196050.24</v>
      </c>
      <c r="AF132" s="83">
        <f t="shared" si="56"/>
        <v>196050.24</v>
      </c>
      <c r="AG132" s="83">
        <f t="shared" si="56"/>
        <v>0</v>
      </c>
      <c r="AI132" s="127"/>
    </row>
    <row r="133" spans="1:35" ht="46.5" customHeight="1">
      <c r="A133" s="288"/>
      <c r="B133" s="321"/>
      <c r="C133" s="321"/>
      <c r="D133" s="321"/>
      <c r="E133" s="321"/>
      <c r="F133" s="321"/>
      <c r="G133" s="321"/>
      <c r="H133" s="419"/>
      <c r="I133" s="14" t="s">
        <v>80</v>
      </c>
      <c r="J133" s="236" t="s">
        <v>79</v>
      </c>
      <c r="K133" s="45">
        <v>1</v>
      </c>
      <c r="L133" s="92">
        <v>18000</v>
      </c>
      <c r="M133" s="55">
        <v>33747.839999999997</v>
      </c>
      <c r="N133" s="46">
        <f>M133</f>
        <v>33747.839999999997</v>
      </c>
      <c r="O133" s="92"/>
      <c r="P133" s="236" t="s">
        <v>79</v>
      </c>
      <c r="Q133" s="122">
        <v>1</v>
      </c>
      <c r="R133" s="55">
        <v>19800</v>
      </c>
      <c r="S133" s="98">
        <v>33747.839999999997</v>
      </c>
      <c r="T133" s="98">
        <v>33747.839999999997</v>
      </c>
      <c r="U133" s="122">
        <v>0</v>
      </c>
      <c r="V133" s="236" t="s">
        <v>79</v>
      </c>
      <c r="W133" s="133">
        <v>1</v>
      </c>
      <c r="X133" s="91">
        <v>18000</v>
      </c>
      <c r="Y133" s="98">
        <v>33747.839999999997</v>
      </c>
      <c r="Z133" s="98">
        <v>33747.839999999997</v>
      </c>
      <c r="AA133" s="133"/>
      <c r="AB133" s="133" t="s">
        <v>79</v>
      </c>
      <c r="AC133" s="133">
        <v>1</v>
      </c>
      <c r="AD133" s="133">
        <v>18000</v>
      </c>
      <c r="AE133" s="133">
        <v>33747.839999999997</v>
      </c>
      <c r="AF133" s="133">
        <v>33747.839999999997</v>
      </c>
      <c r="AG133" s="133"/>
      <c r="AI133" s="127"/>
    </row>
    <row r="134" spans="1:35" ht="46.5" customHeight="1">
      <c r="A134" s="288"/>
      <c r="B134" s="321"/>
      <c r="C134" s="321"/>
      <c r="D134" s="321"/>
      <c r="E134" s="321"/>
      <c r="F134" s="321"/>
      <c r="G134" s="321"/>
      <c r="H134" s="419"/>
      <c r="I134" s="14" t="s">
        <v>81</v>
      </c>
      <c r="J134" s="236" t="s">
        <v>79</v>
      </c>
      <c r="K134" s="45">
        <v>2</v>
      </c>
      <c r="L134" s="92">
        <v>17000</v>
      </c>
      <c r="M134" s="55">
        <v>63745.919999999998</v>
      </c>
      <c r="N134" s="46">
        <f t="shared" ref="N134:N135" si="57">M134</f>
        <v>63745.919999999998</v>
      </c>
      <c r="O134" s="92"/>
      <c r="P134" s="236" t="s">
        <v>79</v>
      </c>
      <c r="Q134" s="122">
        <v>2</v>
      </c>
      <c r="R134" s="122">
        <v>18700</v>
      </c>
      <c r="S134" s="122">
        <v>63745.919999999998</v>
      </c>
      <c r="T134" s="122">
        <v>63745.919999999998</v>
      </c>
      <c r="U134" s="122">
        <v>0</v>
      </c>
      <c r="V134" s="236" t="s">
        <v>79</v>
      </c>
      <c r="W134" s="133">
        <v>2</v>
      </c>
      <c r="X134" s="133">
        <v>17000</v>
      </c>
      <c r="Y134" s="133">
        <v>63745.919999999998</v>
      </c>
      <c r="Z134" s="133">
        <v>63745.919999999998</v>
      </c>
      <c r="AA134" s="133"/>
      <c r="AB134" s="133" t="s">
        <v>79</v>
      </c>
      <c r="AC134" s="133">
        <v>2</v>
      </c>
      <c r="AD134" s="133">
        <v>17000</v>
      </c>
      <c r="AE134" s="133">
        <v>63745.919999999998</v>
      </c>
      <c r="AF134" s="133">
        <v>63745.919999999998</v>
      </c>
      <c r="AG134" s="133"/>
      <c r="AI134" s="127"/>
    </row>
    <row r="135" spans="1:35" ht="46.5" customHeight="1">
      <c r="A135" s="288"/>
      <c r="B135" s="321"/>
      <c r="C135" s="321"/>
      <c r="D135" s="321"/>
      <c r="E135" s="321"/>
      <c r="F135" s="321"/>
      <c r="G135" s="321"/>
      <c r="H135" s="419"/>
      <c r="I135" s="14" t="s">
        <v>82</v>
      </c>
      <c r="J135" s="236" t="s">
        <v>79</v>
      </c>
      <c r="K135" s="45">
        <v>6</v>
      </c>
      <c r="L135" s="92">
        <v>17000</v>
      </c>
      <c r="M135" s="55">
        <v>197112.95999999999</v>
      </c>
      <c r="N135" s="46">
        <f t="shared" si="57"/>
        <v>197112.95999999999</v>
      </c>
      <c r="O135" s="92"/>
      <c r="P135" s="236" t="s">
        <v>79</v>
      </c>
      <c r="Q135" s="122">
        <v>3</v>
      </c>
      <c r="R135" s="122">
        <v>18700</v>
      </c>
      <c r="S135" s="122">
        <v>98556.479999999996</v>
      </c>
      <c r="T135" s="122">
        <v>98556.479999999996</v>
      </c>
      <c r="U135" s="122">
        <v>0</v>
      </c>
      <c r="V135" s="236" t="s">
        <v>79</v>
      </c>
      <c r="W135" s="133">
        <v>3</v>
      </c>
      <c r="X135" s="133">
        <v>17000</v>
      </c>
      <c r="Y135" s="133">
        <v>98556.479999999996</v>
      </c>
      <c r="Z135" s="133">
        <v>98556.479999999996</v>
      </c>
      <c r="AA135" s="133"/>
      <c r="AB135" s="133" t="s">
        <v>79</v>
      </c>
      <c r="AC135" s="133">
        <v>3</v>
      </c>
      <c r="AD135" s="133">
        <v>17000</v>
      </c>
      <c r="AE135" s="133">
        <v>98556.479999999996</v>
      </c>
      <c r="AF135" s="133">
        <v>98556.479999999996</v>
      </c>
      <c r="AG135" s="133"/>
      <c r="AI135" s="127"/>
    </row>
    <row r="136" spans="1:35" ht="36" customHeight="1">
      <c r="A136" s="316" t="s">
        <v>53</v>
      </c>
      <c r="B136" s="318"/>
      <c r="C136" s="287"/>
      <c r="D136" s="287"/>
      <c r="E136" s="287"/>
      <c r="F136" s="287"/>
      <c r="G136" s="287"/>
      <c r="H136" s="419"/>
      <c r="I136" s="18" t="s">
        <v>64</v>
      </c>
      <c r="J136" s="3"/>
      <c r="K136" s="24">
        <v>1</v>
      </c>
      <c r="L136" s="4"/>
      <c r="M136" s="29">
        <v>15936.48</v>
      </c>
      <c r="N136" s="41">
        <v>15936.48</v>
      </c>
      <c r="O136" s="41">
        <v>0</v>
      </c>
      <c r="P136" s="42">
        <v>0</v>
      </c>
      <c r="Q136" s="42">
        <v>0</v>
      </c>
      <c r="R136" s="42">
        <f>R137</f>
        <v>18700</v>
      </c>
      <c r="S136" s="42">
        <f>S137</f>
        <v>15936.48</v>
      </c>
      <c r="T136" s="42">
        <f>T137</f>
        <v>15936.48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I136" s="127"/>
    </row>
    <row r="137" spans="1:35" ht="46.5" customHeight="1">
      <c r="A137" s="317"/>
      <c r="B137" s="287"/>
      <c r="C137" s="287"/>
      <c r="D137" s="287"/>
      <c r="E137" s="287"/>
      <c r="F137" s="287"/>
      <c r="G137" s="287"/>
      <c r="H137" s="419"/>
      <c r="I137" s="14" t="s">
        <v>89</v>
      </c>
      <c r="J137" s="236" t="s">
        <v>79</v>
      </c>
      <c r="K137" s="23">
        <v>1</v>
      </c>
      <c r="L137" s="103">
        <v>17000</v>
      </c>
      <c r="M137" s="27">
        <v>15936.48</v>
      </c>
      <c r="N137" s="28">
        <v>15936.48</v>
      </c>
      <c r="O137" s="103"/>
      <c r="P137" s="133" t="s">
        <v>63</v>
      </c>
      <c r="Q137" s="228">
        <v>0.5</v>
      </c>
      <c r="R137" s="228">
        <v>18700</v>
      </c>
      <c r="S137" s="27">
        <v>15936.48</v>
      </c>
      <c r="T137" s="27">
        <v>15936.48</v>
      </c>
      <c r="U137" s="27"/>
      <c r="V137" s="126" t="s">
        <v>63</v>
      </c>
      <c r="W137" s="243">
        <v>1</v>
      </c>
      <c r="X137" s="25">
        <v>17000</v>
      </c>
      <c r="Y137" s="27">
        <v>15936.48</v>
      </c>
      <c r="Z137" s="27">
        <v>15936.48</v>
      </c>
      <c r="AA137" s="27"/>
      <c r="AB137" s="126" t="s">
        <v>63</v>
      </c>
      <c r="AC137" s="243">
        <v>1</v>
      </c>
      <c r="AD137" s="25">
        <v>17000</v>
      </c>
      <c r="AE137" s="27">
        <v>15936.48</v>
      </c>
      <c r="AF137" s="27">
        <v>15936.48</v>
      </c>
      <c r="AG137" s="27"/>
      <c r="AI137" s="127"/>
    </row>
    <row r="138" spans="1:35" ht="28.5" customHeight="1">
      <c r="A138" s="319" t="s">
        <v>32</v>
      </c>
      <c r="B138" s="318"/>
      <c r="C138" s="287"/>
      <c r="D138" s="287"/>
      <c r="E138" s="287"/>
      <c r="F138" s="287"/>
      <c r="G138" s="287"/>
      <c r="H138" s="419"/>
      <c r="I138" s="18" t="s">
        <v>64</v>
      </c>
      <c r="J138" s="3"/>
      <c r="K138" s="24">
        <f>K139+K140</f>
        <v>2</v>
      </c>
      <c r="L138" s="233"/>
      <c r="M138" s="233">
        <f t="shared" ref="M138:AG138" si="58">M139+M140</f>
        <v>64725.120000000003</v>
      </c>
      <c r="N138" s="233">
        <f t="shared" si="58"/>
        <v>64725.120000000003</v>
      </c>
      <c r="O138" s="233">
        <f t="shared" si="58"/>
        <v>0</v>
      </c>
      <c r="P138" s="233"/>
      <c r="Q138" s="233">
        <f t="shared" si="58"/>
        <v>2</v>
      </c>
      <c r="R138" s="233">
        <f t="shared" si="58"/>
        <v>37400</v>
      </c>
      <c r="S138" s="233">
        <f t="shared" si="58"/>
        <v>64725.120000000003</v>
      </c>
      <c r="T138" s="233">
        <f t="shared" si="58"/>
        <v>64725.120000000003</v>
      </c>
      <c r="U138" s="233">
        <f t="shared" si="58"/>
        <v>0</v>
      </c>
      <c r="V138" s="233" t="e">
        <f t="shared" si="58"/>
        <v>#VALUE!</v>
      </c>
      <c r="W138" s="233">
        <f t="shared" si="58"/>
        <v>2</v>
      </c>
      <c r="X138" s="233">
        <f t="shared" si="58"/>
        <v>34000</v>
      </c>
      <c r="Y138" s="233">
        <f t="shared" si="58"/>
        <v>64725.120000000003</v>
      </c>
      <c r="Z138" s="233">
        <f t="shared" si="58"/>
        <v>64725.120000000003</v>
      </c>
      <c r="AA138" s="233">
        <f t="shared" si="58"/>
        <v>0</v>
      </c>
      <c r="AB138" s="233" t="e">
        <f t="shared" si="58"/>
        <v>#VALUE!</v>
      </c>
      <c r="AC138" s="233">
        <f t="shared" si="58"/>
        <v>2</v>
      </c>
      <c r="AD138" s="233">
        <f t="shared" si="58"/>
        <v>34000</v>
      </c>
      <c r="AE138" s="233">
        <f t="shared" si="58"/>
        <v>64725.120000000003</v>
      </c>
      <c r="AF138" s="233">
        <f t="shared" si="58"/>
        <v>64725.120000000003</v>
      </c>
      <c r="AG138" s="233">
        <f t="shared" si="58"/>
        <v>0</v>
      </c>
      <c r="AI138" s="127"/>
    </row>
    <row r="139" spans="1:35" ht="46.5" customHeight="1">
      <c r="A139" s="319"/>
      <c r="B139" s="287"/>
      <c r="C139" s="287"/>
      <c r="D139" s="287"/>
      <c r="E139" s="287"/>
      <c r="F139" s="287"/>
      <c r="G139" s="287"/>
      <c r="H139" s="419"/>
      <c r="I139" s="14" t="s">
        <v>82</v>
      </c>
      <c r="J139" s="236" t="s">
        <v>79</v>
      </c>
      <c r="K139" s="23">
        <v>1</v>
      </c>
      <c r="L139" s="27">
        <v>17000</v>
      </c>
      <c r="M139" s="27">
        <v>31872.959999999999</v>
      </c>
      <c r="N139" s="27">
        <v>31872.959999999999</v>
      </c>
      <c r="O139" s="103"/>
      <c r="P139" s="243" t="s">
        <v>79</v>
      </c>
      <c r="Q139" s="228">
        <v>1</v>
      </c>
      <c r="R139" s="27">
        <v>18700</v>
      </c>
      <c r="S139" s="27">
        <v>31872.959999999999</v>
      </c>
      <c r="T139" s="27">
        <v>31872.959999999999</v>
      </c>
      <c r="U139" s="123"/>
      <c r="V139" s="243" t="s">
        <v>79</v>
      </c>
      <c r="W139" s="25">
        <v>1</v>
      </c>
      <c r="X139" s="27">
        <v>17000</v>
      </c>
      <c r="Y139" s="27">
        <v>31872.959999999999</v>
      </c>
      <c r="Z139" s="27">
        <v>31872.959999999999</v>
      </c>
      <c r="AA139" s="126"/>
      <c r="AB139" s="243" t="s">
        <v>79</v>
      </c>
      <c r="AC139" s="25">
        <v>1</v>
      </c>
      <c r="AD139" s="27">
        <v>17000</v>
      </c>
      <c r="AE139" s="27">
        <v>31872.959999999999</v>
      </c>
      <c r="AF139" s="27">
        <v>31872.959999999999</v>
      </c>
      <c r="AG139" s="126"/>
      <c r="AI139" s="127"/>
    </row>
    <row r="140" spans="1:35" ht="46.5" customHeight="1">
      <c r="A140" s="319"/>
      <c r="B140" s="287"/>
      <c r="C140" s="287"/>
      <c r="D140" s="287"/>
      <c r="E140" s="287"/>
      <c r="F140" s="287"/>
      <c r="G140" s="287"/>
      <c r="H140" s="419"/>
      <c r="I140" s="14" t="s">
        <v>86</v>
      </c>
      <c r="J140" s="236" t="s">
        <v>79</v>
      </c>
      <c r="K140" s="23">
        <v>1</v>
      </c>
      <c r="L140" s="27">
        <v>17000</v>
      </c>
      <c r="M140" s="27">
        <v>32852.160000000003</v>
      </c>
      <c r="N140" s="27">
        <v>32852.160000000003</v>
      </c>
      <c r="O140" s="103"/>
      <c r="P140" s="243" t="s">
        <v>79</v>
      </c>
      <c r="Q140" s="228">
        <v>1</v>
      </c>
      <c r="R140" s="27">
        <v>18700</v>
      </c>
      <c r="S140" s="27">
        <v>32852.160000000003</v>
      </c>
      <c r="T140" s="27">
        <v>32852.160000000003</v>
      </c>
      <c r="U140" s="123"/>
      <c r="V140" s="243" t="s">
        <v>79</v>
      </c>
      <c r="W140" s="25">
        <v>1</v>
      </c>
      <c r="X140" s="27">
        <v>17000</v>
      </c>
      <c r="Y140" s="27">
        <v>32852.160000000003</v>
      </c>
      <c r="Z140" s="27">
        <v>32852.160000000003</v>
      </c>
      <c r="AA140" s="126"/>
      <c r="AB140" s="243" t="s">
        <v>79</v>
      </c>
      <c r="AC140" s="25">
        <v>1</v>
      </c>
      <c r="AD140" s="27">
        <v>17000</v>
      </c>
      <c r="AE140" s="27">
        <v>32852.160000000003</v>
      </c>
      <c r="AF140" s="27">
        <v>32852.160000000003</v>
      </c>
      <c r="AG140" s="126"/>
      <c r="AI140" s="127"/>
    </row>
    <row r="141" spans="1:35" s="120" customFormat="1" ht="29.25" customHeight="1">
      <c r="A141" s="310" t="s">
        <v>54</v>
      </c>
      <c r="B141" s="320"/>
      <c r="C141" s="321"/>
      <c r="D141" s="321"/>
      <c r="E141" s="321"/>
      <c r="F141" s="321"/>
      <c r="G141" s="321"/>
      <c r="H141" s="419"/>
      <c r="I141" s="18" t="s">
        <v>64</v>
      </c>
      <c r="J141" s="3"/>
      <c r="K141" s="24">
        <f>K142</f>
        <v>1</v>
      </c>
      <c r="L141" s="233"/>
      <c r="M141" s="233">
        <f t="shared" ref="M141:AG141" si="59">M142</f>
        <v>33747.839999999997</v>
      </c>
      <c r="N141" s="233">
        <f t="shared" si="59"/>
        <v>33747.839999999997</v>
      </c>
      <c r="O141" s="233">
        <f t="shared" si="59"/>
        <v>0</v>
      </c>
      <c r="P141" s="233" t="str">
        <f t="shared" si="59"/>
        <v>чел</v>
      </c>
      <c r="Q141" s="233">
        <f t="shared" si="59"/>
        <v>1</v>
      </c>
      <c r="R141" s="233">
        <f t="shared" si="59"/>
        <v>19800</v>
      </c>
      <c r="S141" s="233">
        <f t="shared" si="59"/>
        <v>33747.839999999997</v>
      </c>
      <c r="T141" s="233">
        <f t="shared" si="59"/>
        <v>33747.839999999997</v>
      </c>
      <c r="U141" s="233">
        <f t="shared" si="59"/>
        <v>0</v>
      </c>
      <c r="V141" s="233" t="str">
        <f t="shared" si="59"/>
        <v>чел</v>
      </c>
      <c r="W141" s="233">
        <f t="shared" si="59"/>
        <v>1</v>
      </c>
      <c r="X141" s="233">
        <f t="shared" si="59"/>
        <v>18000</v>
      </c>
      <c r="Y141" s="233">
        <f t="shared" si="59"/>
        <v>33747.839999999997</v>
      </c>
      <c r="Z141" s="233">
        <f t="shared" si="59"/>
        <v>33747.839999999997</v>
      </c>
      <c r="AA141" s="233">
        <f t="shared" si="59"/>
        <v>0</v>
      </c>
      <c r="AB141" s="233" t="str">
        <f t="shared" si="59"/>
        <v>чел</v>
      </c>
      <c r="AC141" s="233">
        <f t="shared" si="59"/>
        <v>1</v>
      </c>
      <c r="AD141" s="233">
        <f t="shared" si="59"/>
        <v>18000</v>
      </c>
      <c r="AE141" s="233">
        <f t="shared" si="59"/>
        <v>33747.839999999997</v>
      </c>
      <c r="AF141" s="233">
        <f t="shared" si="59"/>
        <v>33747.839999999997</v>
      </c>
      <c r="AG141" s="233">
        <f t="shared" si="59"/>
        <v>0</v>
      </c>
      <c r="AI141" s="121"/>
    </row>
    <row r="142" spans="1:35" s="120" customFormat="1" ht="46.5" customHeight="1">
      <c r="A142" s="288"/>
      <c r="B142" s="321"/>
      <c r="C142" s="321"/>
      <c r="D142" s="321"/>
      <c r="E142" s="321"/>
      <c r="F142" s="321"/>
      <c r="G142" s="321"/>
      <c r="H142" s="419"/>
      <c r="I142" s="14" t="s">
        <v>80</v>
      </c>
      <c r="J142" s="243" t="s">
        <v>79</v>
      </c>
      <c r="K142" s="49">
        <v>1</v>
      </c>
      <c r="L142" s="69">
        <v>18000</v>
      </c>
      <c r="M142" s="27">
        <v>33747.839999999997</v>
      </c>
      <c r="N142" s="40">
        <v>33747.839999999997</v>
      </c>
      <c r="O142" s="60">
        <v>0</v>
      </c>
      <c r="P142" s="93" t="s">
        <v>79</v>
      </c>
      <c r="Q142" s="141">
        <v>1</v>
      </c>
      <c r="R142" s="141">
        <v>19800</v>
      </c>
      <c r="S142" s="142">
        <v>33747.839999999997</v>
      </c>
      <c r="T142" s="142">
        <v>33747.839999999997</v>
      </c>
      <c r="U142" s="231">
        <v>0</v>
      </c>
      <c r="V142" s="93" t="s">
        <v>79</v>
      </c>
      <c r="W142" s="94">
        <v>1</v>
      </c>
      <c r="X142" s="95">
        <v>18000</v>
      </c>
      <c r="Y142" s="97">
        <v>33747.839999999997</v>
      </c>
      <c r="Z142" s="97">
        <v>33747.839999999997</v>
      </c>
      <c r="AA142" s="96">
        <v>0</v>
      </c>
      <c r="AB142" s="93" t="s">
        <v>79</v>
      </c>
      <c r="AC142" s="94">
        <v>1</v>
      </c>
      <c r="AD142" s="95">
        <v>18000</v>
      </c>
      <c r="AE142" s="97">
        <v>33747.839999999997</v>
      </c>
      <c r="AF142" s="97">
        <v>33747.839999999997</v>
      </c>
      <c r="AG142" s="96">
        <v>0</v>
      </c>
      <c r="AI142" s="121"/>
    </row>
    <row r="143" spans="1:35" s="143" customFormat="1" ht="32.25" customHeight="1">
      <c r="A143" s="313" t="s">
        <v>91</v>
      </c>
      <c r="B143" s="299"/>
      <c r="C143" s="315"/>
      <c r="D143" s="315"/>
      <c r="E143" s="315"/>
      <c r="F143" s="315"/>
      <c r="G143" s="315"/>
      <c r="H143" s="419"/>
      <c r="I143" s="18" t="s">
        <v>64</v>
      </c>
      <c r="J143" s="109"/>
      <c r="K143" s="110">
        <f>K144+K145+K146+K147+K148+K149</f>
        <v>82</v>
      </c>
      <c r="L143" s="86"/>
      <c r="M143" s="86">
        <f t="shared" ref="M143:AG143" si="60">M144+M145+M146+M147+M148+M149</f>
        <v>2740939.1999999997</v>
      </c>
      <c r="N143" s="86">
        <f t="shared" si="60"/>
        <v>2740939.1999999997</v>
      </c>
      <c r="O143" s="86">
        <f t="shared" si="60"/>
        <v>0</v>
      </c>
      <c r="P143" s="86"/>
      <c r="Q143" s="86">
        <f t="shared" si="60"/>
        <v>82</v>
      </c>
      <c r="R143" s="86">
        <f t="shared" si="60"/>
        <v>115500</v>
      </c>
      <c r="S143" s="86">
        <f t="shared" si="60"/>
        <v>2740939.2</v>
      </c>
      <c r="T143" s="86">
        <f t="shared" si="60"/>
        <v>2740939.2</v>
      </c>
      <c r="U143" s="86">
        <f t="shared" si="60"/>
        <v>0</v>
      </c>
      <c r="V143" s="54" t="e">
        <f t="shared" si="60"/>
        <v>#VALUE!</v>
      </c>
      <c r="W143" s="54">
        <f t="shared" si="60"/>
        <v>83</v>
      </c>
      <c r="X143" s="54">
        <f t="shared" si="60"/>
        <v>105000</v>
      </c>
      <c r="Y143" s="54">
        <f t="shared" si="60"/>
        <v>2774894.4</v>
      </c>
      <c r="Z143" s="54">
        <f t="shared" si="60"/>
        <v>2774894.4</v>
      </c>
      <c r="AA143" s="54">
        <f t="shared" si="60"/>
        <v>0</v>
      </c>
      <c r="AB143" s="54" t="e">
        <f t="shared" si="60"/>
        <v>#VALUE!</v>
      </c>
      <c r="AC143" s="54">
        <f t="shared" si="60"/>
        <v>84</v>
      </c>
      <c r="AD143" s="54">
        <f t="shared" si="60"/>
        <v>105000</v>
      </c>
      <c r="AE143" s="54">
        <f t="shared" si="60"/>
        <v>2808849.6</v>
      </c>
      <c r="AF143" s="54">
        <f t="shared" si="60"/>
        <v>2808849.6</v>
      </c>
      <c r="AG143" s="54">
        <f t="shared" si="60"/>
        <v>0</v>
      </c>
      <c r="AI143" s="144"/>
    </row>
    <row r="144" spans="1:35" s="143" customFormat="1" ht="36.75" customHeight="1">
      <c r="A144" s="288"/>
      <c r="B144" s="315"/>
      <c r="C144" s="315"/>
      <c r="D144" s="315"/>
      <c r="E144" s="315"/>
      <c r="F144" s="315"/>
      <c r="G144" s="315"/>
      <c r="H144" s="419"/>
      <c r="I144" s="14" t="s">
        <v>80</v>
      </c>
      <c r="J144" s="237" t="s">
        <v>79</v>
      </c>
      <c r="K144" s="111">
        <v>49</v>
      </c>
      <c r="L144" s="30">
        <v>18000</v>
      </c>
      <c r="M144" s="27">
        <f>(K144*L144*0.12*12)*1.31</f>
        <v>1663804.8</v>
      </c>
      <c r="N144" s="30">
        <f>M144</f>
        <v>1663804.8</v>
      </c>
      <c r="O144" s="112"/>
      <c r="P144" s="237" t="s">
        <v>79</v>
      </c>
      <c r="Q144" s="122">
        <v>48</v>
      </c>
      <c r="R144" s="30">
        <v>19800</v>
      </c>
      <c r="S144" s="122">
        <v>1781938.08</v>
      </c>
      <c r="T144" s="122">
        <v>1781938.08</v>
      </c>
      <c r="U144" s="122"/>
      <c r="V144" s="236" t="s">
        <v>79</v>
      </c>
      <c r="W144" s="133">
        <v>49</v>
      </c>
      <c r="X144" s="67">
        <v>18000</v>
      </c>
      <c r="Y144" s="124">
        <v>1663804.8</v>
      </c>
      <c r="Z144" s="124">
        <v>1663804.8</v>
      </c>
      <c r="AA144" s="133"/>
      <c r="AB144" s="236" t="s">
        <v>79</v>
      </c>
      <c r="AC144" s="133">
        <v>50</v>
      </c>
      <c r="AD144" s="67">
        <v>18000</v>
      </c>
      <c r="AE144" s="124">
        <v>1697760</v>
      </c>
      <c r="AF144" s="124">
        <v>1697760</v>
      </c>
      <c r="AG144" s="133"/>
      <c r="AI144" s="144"/>
    </row>
    <row r="145" spans="1:35" s="143" customFormat="1" ht="36.75" customHeight="1">
      <c r="A145" s="288"/>
      <c r="B145" s="315"/>
      <c r="C145" s="315"/>
      <c r="D145" s="315"/>
      <c r="E145" s="315"/>
      <c r="F145" s="315"/>
      <c r="G145" s="315"/>
      <c r="H145" s="419"/>
      <c r="I145" s="14" t="s">
        <v>82</v>
      </c>
      <c r="J145" s="237" t="s">
        <v>79</v>
      </c>
      <c r="K145" s="111">
        <v>16</v>
      </c>
      <c r="L145" s="30">
        <v>17000</v>
      </c>
      <c r="M145" s="27">
        <f t="shared" ref="M145:M149" si="61">(K145*L145*0.12*12)*1.31</f>
        <v>513100.80000000005</v>
      </c>
      <c r="N145" s="30">
        <f t="shared" ref="N145:N149" si="62">M145</f>
        <v>513100.80000000005</v>
      </c>
      <c r="O145" s="112"/>
      <c r="P145" s="237" t="s">
        <v>79</v>
      </c>
      <c r="Q145" s="122">
        <v>15</v>
      </c>
      <c r="R145" s="30">
        <v>18700</v>
      </c>
      <c r="S145" s="122">
        <v>490843.58</v>
      </c>
      <c r="T145" s="122">
        <v>490843.58</v>
      </c>
      <c r="U145" s="161"/>
      <c r="V145" s="236" t="s">
        <v>79</v>
      </c>
      <c r="W145" s="133">
        <v>15</v>
      </c>
      <c r="X145" s="67">
        <v>17000</v>
      </c>
      <c r="Y145" s="124">
        <v>481032</v>
      </c>
      <c r="Z145" s="124">
        <v>481032</v>
      </c>
      <c r="AA145" s="137"/>
      <c r="AB145" s="236" t="s">
        <v>79</v>
      </c>
      <c r="AC145" s="133">
        <v>15</v>
      </c>
      <c r="AD145" s="67">
        <v>17000</v>
      </c>
      <c r="AE145" s="124">
        <v>481032</v>
      </c>
      <c r="AF145" s="124">
        <v>481032</v>
      </c>
      <c r="AG145" s="137"/>
      <c r="AI145" s="144"/>
    </row>
    <row r="146" spans="1:35" s="143" customFormat="1" ht="32.25" customHeight="1">
      <c r="A146" s="288"/>
      <c r="B146" s="315"/>
      <c r="C146" s="315"/>
      <c r="D146" s="315"/>
      <c r="E146" s="315"/>
      <c r="F146" s="315"/>
      <c r="G146" s="315"/>
      <c r="H146" s="419"/>
      <c r="I146" s="113" t="s">
        <v>162</v>
      </c>
      <c r="J146" s="237" t="s">
        <v>79</v>
      </c>
      <c r="K146" s="111">
        <v>1</v>
      </c>
      <c r="L146" s="30">
        <v>17000</v>
      </c>
      <c r="M146" s="27">
        <f t="shared" si="61"/>
        <v>32068.800000000003</v>
      </c>
      <c r="N146" s="30">
        <f t="shared" si="62"/>
        <v>32068.800000000003</v>
      </c>
      <c r="O146" s="112"/>
      <c r="P146" s="237" t="s">
        <v>79</v>
      </c>
      <c r="Q146" s="122">
        <v>1</v>
      </c>
      <c r="R146" s="30">
        <v>18700</v>
      </c>
      <c r="S146" s="122">
        <v>35060.25</v>
      </c>
      <c r="T146" s="122">
        <v>35060.25</v>
      </c>
      <c r="U146" s="161"/>
      <c r="V146" s="236" t="s">
        <v>79</v>
      </c>
      <c r="W146" s="133">
        <v>1</v>
      </c>
      <c r="X146" s="67">
        <v>17000</v>
      </c>
      <c r="Y146" s="124">
        <v>32068.800000000003</v>
      </c>
      <c r="Z146" s="124">
        <v>32068.800000000003</v>
      </c>
      <c r="AA146" s="137"/>
      <c r="AB146" s="236" t="s">
        <v>79</v>
      </c>
      <c r="AC146" s="133">
        <v>1</v>
      </c>
      <c r="AD146" s="67">
        <v>17000</v>
      </c>
      <c r="AE146" s="124">
        <v>32068.800000000003</v>
      </c>
      <c r="AF146" s="124">
        <v>32068.800000000003</v>
      </c>
      <c r="AG146" s="137"/>
      <c r="AI146" s="144"/>
    </row>
    <row r="147" spans="1:35" s="143" customFormat="1" ht="31.5" customHeight="1">
      <c r="A147" s="288"/>
      <c r="B147" s="315"/>
      <c r="C147" s="315"/>
      <c r="D147" s="315"/>
      <c r="E147" s="315"/>
      <c r="F147" s="315"/>
      <c r="G147" s="315"/>
      <c r="H147" s="419"/>
      <c r="I147" s="14" t="s">
        <v>81</v>
      </c>
      <c r="J147" s="237" t="s">
        <v>79</v>
      </c>
      <c r="K147" s="111">
        <v>6</v>
      </c>
      <c r="L147" s="30">
        <v>17000</v>
      </c>
      <c r="M147" s="27">
        <f t="shared" si="61"/>
        <v>192412.80000000002</v>
      </c>
      <c r="N147" s="30">
        <f t="shared" si="62"/>
        <v>192412.80000000002</v>
      </c>
      <c r="O147" s="112"/>
      <c r="P147" s="237" t="s">
        <v>79</v>
      </c>
      <c r="Q147" s="122">
        <v>7</v>
      </c>
      <c r="R147" s="30">
        <v>18700</v>
      </c>
      <c r="S147" s="122">
        <v>210361.54</v>
      </c>
      <c r="T147" s="122">
        <v>210361.54</v>
      </c>
      <c r="U147" s="161"/>
      <c r="V147" s="236" t="s">
        <v>79</v>
      </c>
      <c r="W147" s="133">
        <v>7</v>
      </c>
      <c r="X147" s="67">
        <v>17000</v>
      </c>
      <c r="Y147" s="124">
        <v>224481.6</v>
      </c>
      <c r="Z147" s="124">
        <v>224481.6</v>
      </c>
      <c r="AA147" s="137"/>
      <c r="AB147" s="236" t="s">
        <v>79</v>
      </c>
      <c r="AC147" s="133">
        <v>7</v>
      </c>
      <c r="AD147" s="67">
        <v>17000</v>
      </c>
      <c r="AE147" s="124">
        <v>224481.6</v>
      </c>
      <c r="AF147" s="124">
        <v>224481.6</v>
      </c>
      <c r="AG147" s="137"/>
      <c r="AI147" s="144"/>
    </row>
    <row r="148" spans="1:35" s="143" customFormat="1" ht="36" customHeight="1">
      <c r="A148" s="288"/>
      <c r="B148" s="315"/>
      <c r="C148" s="315"/>
      <c r="D148" s="315"/>
      <c r="E148" s="315"/>
      <c r="F148" s="315"/>
      <c r="G148" s="315"/>
      <c r="H148" s="419"/>
      <c r="I148" s="114" t="s">
        <v>84</v>
      </c>
      <c r="J148" s="237" t="s">
        <v>79</v>
      </c>
      <c r="K148" s="111">
        <v>4</v>
      </c>
      <c r="L148" s="30">
        <v>18000</v>
      </c>
      <c r="M148" s="27">
        <f t="shared" si="61"/>
        <v>135820.80000000002</v>
      </c>
      <c r="N148" s="30">
        <f t="shared" si="62"/>
        <v>135820.80000000002</v>
      </c>
      <c r="O148" s="112"/>
      <c r="P148" s="237" t="s">
        <v>79</v>
      </c>
      <c r="Q148" s="122">
        <v>5</v>
      </c>
      <c r="R148" s="30">
        <v>19800</v>
      </c>
      <c r="S148" s="122">
        <v>74245.25</v>
      </c>
      <c r="T148" s="122">
        <v>74245.25</v>
      </c>
      <c r="U148" s="161"/>
      <c r="V148" s="236" t="s">
        <v>79</v>
      </c>
      <c r="W148" s="133">
        <v>5</v>
      </c>
      <c r="X148" s="67">
        <v>18000</v>
      </c>
      <c r="Y148" s="124">
        <v>169776</v>
      </c>
      <c r="Z148" s="124">
        <v>169776</v>
      </c>
      <c r="AA148" s="137"/>
      <c r="AB148" s="236" t="s">
        <v>79</v>
      </c>
      <c r="AC148" s="133">
        <v>5</v>
      </c>
      <c r="AD148" s="67">
        <v>18000</v>
      </c>
      <c r="AE148" s="124">
        <v>169776</v>
      </c>
      <c r="AF148" s="124">
        <v>169776</v>
      </c>
      <c r="AG148" s="137"/>
      <c r="AI148" s="144"/>
    </row>
    <row r="149" spans="1:35" s="143" customFormat="1" ht="36" customHeight="1">
      <c r="A149" s="288"/>
      <c r="B149" s="315"/>
      <c r="C149" s="315"/>
      <c r="D149" s="315"/>
      <c r="E149" s="315"/>
      <c r="F149" s="315"/>
      <c r="G149" s="315"/>
      <c r="H149" s="419"/>
      <c r="I149" s="14" t="s">
        <v>89</v>
      </c>
      <c r="J149" s="237" t="s">
        <v>79</v>
      </c>
      <c r="K149" s="111">
        <v>6</v>
      </c>
      <c r="L149" s="30">
        <v>18000</v>
      </c>
      <c r="M149" s="27">
        <f t="shared" si="61"/>
        <v>203731.20000000001</v>
      </c>
      <c r="N149" s="30">
        <f t="shared" si="62"/>
        <v>203731.20000000001</v>
      </c>
      <c r="O149" s="112"/>
      <c r="P149" s="237" t="s">
        <v>79</v>
      </c>
      <c r="Q149" s="122">
        <v>6</v>
      </c>
      <c r="R149" s="30">
        <v>19800</v>
      </c>
      <c r="S149" s="122">
        <v>148490.5</v>
      </c>
      <c r="T149" s="122">
        <v>148490.5</v>
      </c>
      <c r="U149" s="161"/>
      <c r="V149" s="236" t="s">
        <v>79</v>
      </c>
      <c r="W149" s="133">
        <v>6</v>
      </c>
      <c r="X149" s="67">
        <v>18000</v>
      </c>
      <c r="Y149" s="124">
        <v>203731.20000000001</v>
      </c>
      <c r="Z149" s="124">
        <v>203731.20000000001</v>
      </c>
      <c r="AA149" s="137"/>
      <c r="AB149" s="236" t="s">
        <v>79</v>
      </c>
      <c r="AC149" s="133">
        <v>6</v>
      </c>
      <c r="AD149" s="67">
        <v>18000</v>
      </c>
      <c r="AE149" s="124">
        <v>203731.20000000001</v>
      </c>
      <c r="AF149" s="124">
        <v>203731.20000000001</v>
      </c>
      <c r="AG149" s="137"/>
      <c r="AI149" s="144"/>
    </row>
    <row r="150" spans="1:35" s="145" customFormat="1" ht="29.25" customHeight="1">
      <c r="A150" s="316" t="s">
        <v>107</v>
      </c>
      <c r="B150" s="299"/>
      <c r="C150" s="315"/>
      <c r="D150" s="315"/>
      <c r="E150" s="315"/>
      <c r="F150" s="315"/>
      <c r="G150" s="315"/>
      <c r="H150" s="419"/>
      <c r="I150" s="18" t="s">
        <v>64</v>
      </c>
      <c r="J150" s="9"/>
      <c r="K150" s="51">
        <f>SUM(K151:K159)</f>
        <v>61</v>
      </c>
      <c r="L150" s="62"/>
      <c r="M150" s="62">
        <f t="shared" ref="M150:AG150" si="63">SUM(M151:M159)</f>
        <v>1985498</v>
      </c>
      <c r="N150" s="62">
        <f t="shared" si="63"/>
        <v>1985498</v>
      </c>
      <c r="O150" s="62">
        <f t="shared" si="63"/>
        <v>0</v>
      </c>
      <c r="P150" s="62">
        <f t="shared" si="63"/>
        <v>0</v>
      </c>
      <c r="Q150" s="62">
        <f t="shared" si="63"/>
        <v>55</v>
      </c>
      <c r="R150" s="62">
        <f t="shared" si="63"/>
        <v>172700</v>
      </c>
      <c r="S150" s="62">
        <f t="shared" si="63"/>
        <v>1824258.2400000002</v>
      </c>
      <c r="T150" s="62">
        <f t="shared" si="63"/>
        <v>1824258.2400000002</v>
      </c>
      <c r="U150" s="62">
        <f t="shared" si="63"/>
        <v>0</v>
      </c>
      <c r="V150" s="62">
        <f t="shared" si="63"/>
        <v>0</v>
      </c>
      <c r="W150" s="62">
        <f t="shared" si="63"/>
        <v>55</v>
      </c>
      <c r="X150" s="62">
        <f t="shared" si="63"/>
        <v>157000</v>
      </c>
      <c r="Y150" s="62">
        <f t="shared" si="63"/>
        <v>1824258.2400000002</v>
      </c>
      <c r="Z150" s="62">
        <f t="shared" si="63"/>
        <v>1824258.2400000002</v>
      </c>
      <c r="AA150" s="62">
        <f t="shared" si="63"/>
        <v>0</v>
      </c>
      <c r="AB150" s="62">
        <f t="shared" si="63"/>
        <v>0</v>
      </c>
      <c r="AC150" s="62">
        <f t="shared" si="63"/>
        <v>55</v>
      </c>
      <c r="AD150" s="62">
        <f t="shared" si="63"/>
        <v>157000</v>
      </c>
      <c r="AE150" s="62">
        <f t="shared" si="63"/>
        <v>1824258.2400000002</v>
      </c>
      <c r="AF150" s="62">
        <f t="shared" si="63"/>
        <v>1824258.2400000002</v>
      </c>
      <c r="AG150" s="62">
        <f t="shared" si="63"/>
        <v>0</v>
      </c>
      <c r="AI150" s="146"/>
    </row>
    <row r="151" spans="1:35" s="145" customFormat="1" ht="29.25" customHeight="1">
      <c r="A151" s="317"/>
      <c r="B151" s="315"/>
      <c r="C151" s="315"/>
      <c r="D151" s="315"/>
      <c r="E151" s="315"/>
      <c r="F151" s="315"/>
      <c r="G151" s="315"/>
      <c r="H151" s="419"/>
      <c r="I151" s="14" t="s">
        <v>80</v>
      </c>
      <c r="J151" s="236" t="s">
        <v>79</v>
      </c>
      <c r="K151" s="52">
        <v>24</v>
      </c>
      <c r="L151" s="70">
        <v>18000</v>
      </c>
      <c r="M151" s="84">
        <v>809948</v>
      </c>
      <c r="N151" s="84">
        <v>809948</v>
      </c>
      <c r="O151" s="61"/>
      <c r="P151" s="133" t="s">
        <v>79</v>
      </c>
      <c r="Q151" s="122">
        <v>24</v>
      </c>
      <c r="R151" s="122">
        <v>19800</v>
      </c>
      <c r="S151" s="263">
        <v>809948.16000000003</v>
      </c>
      <c r="T151" s="263">
        <v>809948.16000000003</v>
      </c>
      <c r="U151" s="122"/>
      <c r="V151" s="133" t="s">
        <v>79</v>
      </c>
      <c r="W151" s="133">
        <v>24</v>
      </c>
      <c r="X151" s="124">
        <v>18000</v>
      </c>
      <c r="Y151" s="124">
        <v>809948.16000000003</v>
      </c>
      <c r="Z151" s="124">
        <v>809948.16000000003</v>
      </c>
      <c r="AA151" s="137"/>
      <c r="AB151" s="133" t="s">
        <v>79</v>
      </c>
      <c r="AC151" s="133">
        <v>24</v>
      </c>
      <c r="AD151" s="124">
        <v>18000</v>
      </c>
      <c r="AE151" s="124">
        <v>809948.16000000003</v>
      </c>
      <c r="AF151" s="125">
        <v>809948.16000000003</v>
      </c>
      <c r="AG151" s="137"/>
      <c r="AI151" s="146"/>
    </row>
    <row r="152" spans="1:35" s="145" customFormat="1" ht="29.25" customHeight="1">
      <c r="A152" s="317"/>
      <c r="B152" s="315"/>
      <c r="C152" s="315"/>
      <c r="D152" s="315"/>
      <c r="E152" s="315"/>
      <c r="F152" s="315"/>
      <c r="G152" s="315"/>
      <c r="H152" s="419"/>
      <c r="I152" s="14" t="s">
        <v>86</v>
      </c>
      <c r="J152" s="236" t="s">
        <v>79</v>
      </c>
      <c r="K152" s="52">
        <v>2</v>
      </c>
      <c r="L152" s="70">
        <v>17000</v>
      </c>
      <c r="M152" s="84">
        <v>63746</v>
      </c>
      <c r="N152" s="84">
        <v>63746</v>
      </c>
      <c r="O152" s="61"/>
      <c r="P152" s="133" t="s">
        <v>79</v>
      </c>
      <c r="Q152" s="123">
        <v>1</v>
      </c>
      <c r="R152" s="123">
        <v>18700</v>
      </c>
      <c r="S152" s="147">
        <v>31872.959999999999</v>
      </c>
      <c r="T152" s="147">
        <v>31872.959999999999</v>
      </c>
      <c r="U152" s="123"/>
      <c r="V152" s="133" t="s">
        <v>79</v>
      </c>
      <c r="W152" s="126">
        <v>1</v>
      </c>
      <c r="X152" s="125">
        <v>17000</v>
      </c>
      <c r="Y152" s="125">
        <v>31872.959999999999</v>
      </c>
      <c r="Z152" s="125">
        <v>31872.959999999999</v>
      </c>
      <c r="AA152" s="148"/>
      <c r="AB152" s="133" t="s">
        <v>79</v>
      </c>
      <c r="AC152" s="126">
        <v>1</v>
      </c>
      <c r="AD152" s="125">
        <v>17000</v>
      </c>
      <c r="AE152" s="125">
        <v>31872.959999999999</v>
      </c>
      <c r="AF152" s="125">
        <v>31872.959999999999</v>
      </c>
      <c r="AG152" s="148"/>
      <c r="AI152" s="146"/>
    </row>
    <row r="153" spans="1:35" s="145" customFormat="1" ht="29.25" customHeight="1">
      <c r="A153" s="317"/>
      <c r="B153" s="315"/>
      <c r="C153" s="315"/>
      <c r="D153" s="315"/>
      <c r="E153" s="315"/>
      <c r="F153" s="315"/>
      <c r="G153" s="315"/>
      <c r="H153" s="419"/>
      <c r="I153" s="16" t="s">
        <v>87</v>
      </c>
      <c r="J153" s="236" t="s">
        <v>79</v>
      </c>
      <c r="K153" s="52">
        <v>5</v>
      </c>
      <c r="L153" s="70">
        <v>17000</v>
      </c>
      <c r="M153" s="84">
        <v>143428</v>
      </c>
      <c r="N153" s="84">
        <v>143428</v>
      </c>
      <c r="O153" s="61"/>
      <c r="P153" s="133" t="s">
        <v>79</v>
      </c>
      <c r="Q153" s="123">
        <v>3</v>
      </c>
      <c r="R153" s="123">
        <v>18700</v>
      </c>
      <c r="S153" s="147">
        <v>95618.880000000005</v>
      </c>
      <c r="T153" s="147">
        <v>95618.880000000005</v>
      </c>
      <c r="U153" s="123"/>
      <c r="V153" s="133" t="s">
        <v>79</v>
      </c>
      <c r="W153" s="126">
        <v>3</v>
      </c>
      <c r="X153" s="125">
        <v>17000</v>
      </c>
      <c r="Y153" s="125">
        <v>95618.880000000005</v>
      </c>
      <c r="Z153" s="125">
        <v>95618.880000000005</v>
      </c>
      <c r="AA153" s="148"/>
      <c r="AB153" s="133" t="s">
        <v>79</v>
      </c>
      <c r="AC153" s="126">
        <v>3</v>
      </c>
      <c r="AD153" s="125">
        <v>17000</v>
      </c>
      <c r="AE153" s="125">
        <v>95618.880000000005</v>
      </c>
      <c r="AF153" s="125">
        <v>95618.880000000005</v>
      </c>
      <c r="AG153" s="148"/>
      <c r="AI153" s="146"/>
    </row>
    <row r="154" spans="1:35" s="145" customFormat="1" ht="29.25" customHeight="1">
      <c r="A154" s="317"/>
      <c r="B154" s="315"/>
      <c r="C154" s="315"/>
      <c r="D154" s="315"/>
      <c r="E154" s="315"/>
      <c r="F154" s="315"/>
      <c r="G154" s="315"/>
      <c r="H154" s="419"/>
      <c r="I154" s="14" t="s">
        <v>81</v>
      </c>
      <c r="J154" s="236" t="s">
        <v>79</v>
      </c>
      <c r="K154" s="52">
        <v>6</v>
      </c>
      <c r="L154" s="70">
        <v>17000</v>
      </c>
      <c r="M154" s="84">
        <v>175301</v>
      </c>
      <c r="N154" s="84">
        <v>175301</v>
      </c>
      <c r="O154" s="61"/>
      <c r="P154" s="133" t="s">
        <v>79</v>
      </c>
      <c r="Q154" s="123">
        <v>4</v>
      </c>
      <c r="R154" s="123">
        <v>18700</v>
      </c>
      <c r="S154" s="147">
        <v>127491.84</v>
      </c>
      <c r="T154" s="147">
        <v>127491.84</v>
      </c>
      <c r="U154" s="123"/>
      <c r="V154" s="133" t="s">
        <v>79</v>
      </c>
      <c r="W154" s="126">
        <v>4</v>
      </c>
      <c r="X154" s="125">
        <v>17000</v>
      </c>
      <c r="Y154" s="125">
        <v>127491.84</v>
      </c>
      <c r="Z154" s="125">
        <v>127491.84</v>
      </c>
      <c r="AA154" s="148"/>
      <c r="AB154" s="133" t="s">
        <v>79</v>
      </c>
      <c r="AC154" s="126">
        <v>4</v>
      </c>
      <c r="AD154" s="125">
        <v>17000</v>
      </c>
      <c r="AE154" s="125">
        <v>127491.84</v>
      </c>
      <c r="AF154" s="125">
        <v>127491.84</v>
      </c>
      <c r="AG154" s="148"/>
      <c r="AI154" s="146"/>
    </row>
    <row r="155" spans="1:35" s="145" customFormat="1" ht="29.25" customHeight="1">
      <c r="A155" s="317"/>
      <c r="B155" s="315"/>
      <c r="C155" s="315"/>
      <c r="D155" s="315"/>
      <c r="E155" s="315"/>
      <c r="F155" s="315"/>
      <c r="G155" s="315"/>
      <c r="H155" s="419"/>
      <c r="I155" s="16" t="s">
        <v>85</v>
      </c>
      <c r="J155" s="236" t="s">
        <v>79</v>
      </c>
      <c r="K155" s="52">
        <v>13</v>
      </c>
      <c r="L155" s="70">
        <v>18000</v>
      </c>
      <c r="M155" s="84">
        <v>438722</v>
      </c>
      <c r="N155" s="84">
        <v>438722</v>
      </c>
      <c r="O155" s="61"/>
      <c r="P155" s="133" t="s">
        <v>79</v>
      </c>
      <c r="Q155" s="123">
        <v>12</v>
      </c>
      <c r="R155" s="123">
        <v>19800</v>
      </c>
      <c r="S155" s="147">
        <v>404974.08000000002</v>
      </c>
      <c r="T155" s="147">
        <v>404974.08000000002</v>
      </c>
      <c r="U155" s="123"/>
      <c r="V155" s="133" t="s">
        <v>79</v>
      </c>
      <c r="W155" s="126">
        <v>12</v>
      </c>
      <c r="X155" s="125">
        <v>18000</v>
      </c>
      <c r="Y155" s="125">
        <v>404974.08000000002</v>
      </c>
      <c r="Z155" s="125">
        <v>404974.08000000002</v>
      </c>
      <c r="AA155" s="148"/>
      <c r="AB155" s="133" t="s">
        <v>79</v>
      </c>
      <c r="AC155" s="126">
        <v>12</v>
      </c>
      <c r="AD155" s="125">
        <v>18000</v>
      </c>
      <c r="AE155" s="125">
        <v>404974.08000000002</v>
      </c>
      <c r="AF155" s="125">
        <v>404974.08000000002</v>
      </c>
      <c r="AG155" s="148"/>
      <c r="AI155" s="146"/>
    </row>
    <row r="156" spans="1:35" s="145" customFormat="1" ht="29.25" customHeight="1">
      <c r="A156" s="317"/>
      <c r="B156" s="315"/>
      <c r="C156" s="315"/>
      <c r="D156" s="315"/>
      <c r="E156" s="315"/>
      <c r="F156" s="315"/>
      <c r="G156" s="315"/>
      <c r="H156" s="419"/>
      <c r="I156" s="16" t="s">
        <v>88</v>
      </c>
      <c r="J156" s="236" t="s">
        <v>79</v>
      </c>
      <c r="K156" s="52">
        <v>1</v>
      </c>
      <c r="L156" s="70">
        <v>17000</v>
      </c>
      <c r="M156" s="84">
        <v>31873</v>
      </c>
      <c r="N156" s="84">
        <v>31873</v>
      </c>
      <c r="O156" s="61"/>
      <c r="P156" s="133" t="s">
        <v>79</v>
      </c>
      <c r="Q156" s="123">
        <v>1</v>
      </c>
      <c r="R156" s="123">
        <v>18700</v>
      </c>
      <c r="S156" s="147">
        <v>31872.959999999999</v>
      </c>
      <c r="T156" s="147">
        <v>31872.959999999999</v>
      </c>
      <c r="U156" s="123"/>
      <c r="V156" s="133" t="s">
        <v>79</v>
      </c>
      <c r="W156" s="126">
        <v>1</v>
      </c>
      <c r="X156" s="125">
        <v>17000</v>
      </c>
      <c r="Y156" s="125">
        <v>31872.959999999999</v>
      </c>
      <c r="Z156" s="125">
        <v>31872.959999999999</v>
      </c>
      <c r="AA156" s="148"/>
      <c r="AB156" s="133" t="s">
        <v>79</v>
      </c>
      <c r="AC156" s="126">
        <v>1</v>
      </c>
      <c r="AD156" s="125">
        <v>17000</v>
      </c>
      <c r="AE156" s="125">
        <v>31872.959999999999</v>
      </c>
      <c r="AF156" s="125">
        <v>31872.959999999999</v>
      </c>
      <c r="AG156" s="148"/>
      <c r="AI156" s="146"/>
    </row>
    <row r="157" spans="1:35" s="145" customFormat="1" ht="29.25" customHeight="1">
      <c r="A157" s="317"/>
      <c r="B157" s="315"/>
      <c r="C157" s="315"/>
      <c r="D157" s="315"/>
      <c r="E157" s="315"/>
      <c r="F157" s="315"/>
      <c r="G157" s="315"/>
      <c r="H157" s="419"/>
      <c r="I157" s="16" t="s">
        <v>84</v>
      </c>
      <c r="J157" s="236" t="s">
        <v>79</v>
      </c>
      <c r="K157" s="52">
        <v>1</v>
      </c>
      <c r="L157" s="70">
        <v>18000</v>
      </c>
      <c r="M157" s="84">
        <v>33748</v>
      </c>
      <c r="N157" s="84">
        <v>33748</v>
      </c>
      <c r="O157" s="61"/>
      <c r="P157" s="133" t="s">
        <v>79</v>
      </c>
      <c r="Q157" s="123">
        <v>1</v>
      </c>
      <c r="R157" s="123">
        <v>19800</v>
      </c>
      <c r="S157" s="147">
        <v>33747.839999999997</v>
      </c>
      <c r="T157" s="147">
        <v>33747.839999999997</v>
      </c>
      <c r="U157" s="123"/>
      <c r="V157" s="133" t="s">
        <v>79</v>
      </c>
      <c r="W157" s="126">
        <v>1</v>
      </c>
      <c r="X157" s="125">
        <v>18000</v>
      </c>
      <c r="Y157" s="125">
        <v>33747.839999999997</v>
      </c>
      <c r="Z157" s="125">
        <v>33747.839999999997</v>
      </c>
      <c r="AA157" s="148"/>
      <c r="AB157" s="133" t="s">
        <v>79</v>
      </c>
      <c r="AC157" s="126">
        <v>1</v>
      </c>
      <c r="AD157" s="125">
        <v>18000</v>
      </c>
      <c r="AE157" s="125">
        <v>33747.839999999997</v>
      </c>
      <c r="AF157" s="125">
        <v>33747.839999999997</v>
      </c>
      <c r="AG157" s="148"/>
      <c r="AI157" s="146"/>
    </row>
    <row r="158" spans="1:35" s="145" customFormat="1" ht="29.25" customHeight="1">
      <c r="A158" s="317"/>
      <c r="B158" s="315"/>
      <c r="C158" s="315"/>
      <c r="D158" s="315"/>
      <c r="E158" s="315"/>
      <c r="F158" s="315"/>
      <c r="G158" s="315"/>
      <c r="H158" s="419"/>
      <c r="I158" s="14" t="s">
        <v>82</v>
      </c>
      <c r="J158" s="236" t="s">
        <v>79</v>
      </c>
      <c r="K158" s="52">
        <v>8</v>
      </c>
      <c r="L158" s="70">
        <v>17000</v>
      </c>
      <c r="M158" s="84">
        <v>254984</v>
      </c>
      <c r="N158" s="84">
        <v>254984</v>
      </c>
      <c r="O158" s="61"/>
      <c r="P158" s="133" t="s">
        <v>79</v>
      </c>
      <c r="Q158" s="123">
        <v>8</v>
      </c>
      <c r="R158" s="123">
        <v>18700</v>
      </c>
      <c r="S158" s="147">
        <v>254983.67999999999</v>
      </c>
      <c r="T158" s="147">
        <v>254983.67999999999</v>
      </c>
      <c r="U158" s="123"/>
      <c r="V158" s="133" t="s">
        <v>79</v>
      </c>
      <c r="W158" s="126">
        <v>8</v>
      </c>
      <c r="X158" s="125">
        <v>17000</v>
      </c>
      <c r="Y158" s="125">
        <v>254983.67999999999</v>
      </c>
      <c r="Z158" s="125">
        <v>254983.67999999999</v>
      </c>
      <c r="AA158" s="148"/>
      <c r="AB158" s="133" t="s">
        <v>79</v>
      </c>
      <c r="AC158" s="126">
        <v>8</v>
      </c>
      <c r="AD158" s="125">
        <v>17000</v>
      </c>
      <c r="AE158" s="125">
        <v>254983.67999999999</v>
      </c>
      <c r="AF158" s="125">
        <v>254983.67999999999</v>
      </c>
      <c r="AG158" s="148"/>
      <c r="AI158" s="146"/>
    </row>
    <row r="159" spans="1:35" s="145" customFormat="1" ht="29.25" customHeight="1">
      <c r="A159" s="317"/>
      <c r="B159" s="315"/>
      <c r="C159" s="315"/>
      <c r="D159" s="315"/>
      <c r="E159" s="315"/>
      <c r="F159" s="315"/>
      <c r="G159" s="315"/>
      <c r="H159" s="419"/>
      <c r="I159" s="14" t="s">
        <v>89</v>
      </c>
      <c r="J159" s="236" t="s">
        <v>79</v>
      </c>
      <c r="K159" s="52">
        <v>1</v>
      </c>
      <c r="L159" s="70">
        <v>18000</v>
      </c>
      <c r="M159" s="84">
        <v>33748</v>
      </c>
      <c r="N159" s="84">
        <v>33748</v>
      </c>
      <c r="O159" s="61"/>
      <c r="P159" s="133" t="s">
        <v>79</v>
      </c>
      <c r="Q159" s="123">
        <v>1</v>
      </c>
      <c r="R159" s="123">
        <v>19800</v>
      </c>
      <c r="S159" s="147">
        <v>33747.839999999997</v>
      </c>
      <c r="T159" s="147">
        <v>33747.839999999997</v>
      </c>
      <c r="U159" s="123"/>
      <c r="V159" s="133" t="s">
        <v>79</v>
      </c>
      <c r="W159" s="126">
        <v>1</v>
      </c>
      <c r="X159" s="125">
        <v>18000</v>
      </c>
      <c r="Y159" s="125">
        <v>33747.839999999997</v>
      </c>
      <c r="Z159" s="125">
        <v>33747.839999999997</v>
      </c>
      <c r="AA159" s="148"/>
      <c r="AB159" s="133" t="s">
        <v>79</v>
      </c>
      <c r="AC159" s="126">
        <v>1</v>
      </c>
      <c r="AD159" s="125">
        <v>18000</v>
      </c>
      <c r="AE159" s="125">
        <v>33747.839999999997</v>
      </c>
      <c r="AF159" s="125">
        <v>33747.839999999997</v>
      </c>
      <c r="AG159" s="148"/>
      <c r="AI159" s="146"/>
    </row>
    <row r="160" spans="1:35" s="145" customFormat="1" ht="29.25" customHeight="1">
      <c r="A160" s="313" t="s">
        <v>34</v>
      </c>
      <c r="B160" s="299"/>
      <c r="C160" s="315"/>
      <c r="D160" s="315"/>
      <c r="E160" s="315"/>
      <c r="F160" s="315"/>
      <c r="G160" s="315"/>
      <c r="H160" s="419"/>
      <c r="I160" s="18" t="s">
        <v>64</v>
      </c>
      <c r="J160" s="9"/>
      <c r="K160" s="20">
        <f>K161</f>
        <v>3</v>
      </c>
      <c r="L160" s="54"/>
      <c r="M160" s="54">
        <f t="shared" ref="M160:AG160" si="64">M161</f>
        <v>95618.880000000005</v>
      </c>
      <c r="N160" s="54">
        <f t="shared" si="64"/>
        <v>95618.880000000005</v>
      </c>
      <c r="O160" s="54">
        <f t="shared" si="64"/>
        <v>0</v>
      </c>
      <c r="P160" s="54">
        <f t="shared" si="64"/>
        <v>0</v>
      </c>
      <c r="Q160" s="54">
        <f t="shared" si="64"/>
        <v>4</v>
      </c>
      <c r="R160" s="54">
        <f t="shared" si="64"/>
        <v>18700</v>
      </c>
      <c r="S160" s="54">
        <f t="shared" si="64"/>
        <v>127491.84</v>
      </c>
      <c r="T160" s="54">
        <f t="shared" si="64"/>
        <v>127491.84</v>
      </c>
      <c r="U160" s="54">
        <f t="shared" si="64"/>
        <v>0</v>
      </c>
      <c r="V160" s="54" t="str">
        <f t="shared" si="64"/>
        <v>чел</v>
      </c>
      <c r="W160" s="54">
        <f t="shared" si="64"/>
        <v>4</v>
      </c>
      <c r="X160" s="54">
        <f t="shared" si="64"/>
        <v>17000</v>
      </c>
      <c r="Y160" s="54">
        <f t="shared" si="64"/>
        <v>127491.84</v>
      </c>
      <c r="Z160" s="54">
        <f t="shared" si="64"/>
        <v>127491.84</v>
      </c>
      <c r="AA160" s="54">
        <f t="shared" si="64"/>
        <v>0</v>
      </c>
      <c r="AB160" s="54" t="str">
        <f t="shared" si="64"/>
        <v>чел</v>
      </c>
      <c r="AC160" s="54">
        <f t="shared" si="64"/>
        <v>4</v>
      </c>
      <c r="AD160" s="54">
        <f t="shared" si="64"/>
        <v>17000</v>
      </c>
      <c r="AE160" s="54">
        <f t="shared" si="64"/>
        <v>127491.84</v>
      </c>
      <c r="AF160" s="54">
        <f t="shared" si="64"/>
        <v>127491.84</v>
      </c>
      <c r="AG160" s="54">
        <f t="shared" si="64"/>
        <v>0</v>
      </c>
      <c r="AI160" s="146"/>
    </row>
    <row r="161" spans="1:35" s="145" customFormat="1" ht="29.25" customHeight="1">
      <c r="A161" s="288"/>
      <c r="B161" s="315"/>
      <c r="C161" s="315"/>
      <c r="D161" s="315"/>
      <c r="E161" s="315"/>
      <c r="F161" s="315"/>
      <c r="G161" s="315"/>
      <c r="H161" s="419"/>
      <c r="I161" s="14" t="s">
        <v>81</v>
      </c>
      <c r="J161" s="236" t="s">
        <v>79</v>
      </c>
      <c r="K161" s="19">
        <v>3</v>
      </c>
      <c r="L161" s="67">
        <v>17000</v>
      </c>
      <c r="M161" s="27">
        <v>95618.880000000005</v>
      </c>
      <c r="N161" s="30">
        <v>95618.880000000005</v>
      </c>
      <c r="O161" s="61"/>
      <c r="P161" s="148"/>
      <c r="Q161" s="123">
        <v>4</v>
      </c>
      <c r="R161" s="67">
        <v>18700</v>
      </c>
      <c r="S161" s="123">
        <v>127491.84</v>
      </c>
      <c r="T161" s="123">
        <v>127491.84</v>
      </c>
      <c r="U161" s="123"/>
      <c r="V161" s="126" t="s">
        <v>79</v>
      </c>
      <c r="W161" s="126">
        <v>4</v>
      </c>
      <c r="X161" s="67">
        <v>17000</v>
      </c>
      <c r="Y161" s="126">
        <v>127491.84</v>
      </c>
      <c r="Z161" s="126">
        <v>127491.84</v>
      </c>
      <c r="AA161" s="126"/>
      <c r="AB161" s="126" t="s">
        <v>79</v>
      </c>
      <c r="AC161" s="126">
        <v>4</v>
      </c>
      <c r="AD161" s="67">
        <v>17000</v>
      </c>
      <c r="AE161" s="126">
        <v>127491.84</v>
      </c>
      <c r="AF161" s="126">
        <v>127491.84</v>
      </c>
      <c r="AG161" s="126"/>
      <c r="AI161" s="146"/>
    </row>
    <row r="162" spans="1:35" s="145" customFormat="1" ht="27" customHeight="1">
      <c r="A162" s="313" t="s">
        <v>77</v>
      </c>
      <c r="B162" s="314"/>
      <c r="C162" s="315"/>
      <c r="D162" s="315"/>
      <c r="E162" s="315"/>
      <c r="F162" s="315"/>
      <c r="G162" s="315"/>
      <c r="H162" s="419"/>
      <c r="I162" s="18" t="s">
        <v>64</v>
      </c>
      <c r="J162" s="109"/>
      <c r="K162" s="110">
        <f>SUM(K163:K165)</f>
        <v>13</v>
      </c>
      <c r="L162" s="115"/>
      <c r="M162" s="29">
        <f>SUM(M163:M165)</f>
        <v>429598.08</v>
      </c>
      <c r="N162" s="29">
        <f>SUM(N163:N165)</f>
        <v>429598.08</v>
      </c>
      <c r="O162" s="29">
        <f>SUM(O163:O165)</f>
        <v>0</v>
      </c>
      <c r="P162" s="29">
        <f t="shared" ref="P162:AG162" si="65">SUM(P163:P165)</f>
        <v>0</v>
      </c>
      <c r="Q162" s="29">
        <f t="shared" si="65"/>
        <v>9</v>
      </c>
      <c r="R162" s="29">
        <f t="shared" si="65"/>
        <v>57200</v>
      </c>
      <c r="S162" s="29">
        <f t="shared" si="65"/>
        <v>297377.27999999997</v>
      </c>
      <c r="T162" s="29">
        <f t="shared" si="65"/>
        <v>297377.27999999997</v>
      </c>
      <c r="U162" s="29">
        <f t="shared" si="65"/>
        <v>0</v>
      </c>
      <c r="V162" s="29">
        <f t="shared" si="65"/>
        <v>0</v>
      </c>
      <c r="W162" s="29">
        <f t="shared" si="65"/>
        <v>0</v>
      </c>
      <c r="X162" s="29">
        <f t="shared" si="65"/>
        <v>0</v>
      </c>
      <c r="Y162" s="29">
        <f t="shared" si="65"/>
        <v>0</v>
      </c>
      <c r="Z162" s="29">
        <f t="shared" si="65"/>
        <v>0</v>
      </c>
      <c r="AA162" s="29">
        <f t="shared" si="65"/>
        <v>0</v>
      </c>
      <c r="AB162" s="29">
        <f t="shared" si="65"/>
        <v>0</v>
      </c>
      <c r="AC162" s="29">
        <f t="shared" si="65"/>
        <v>0</v>
      </c>
      <c r="AD162" s="29">
        <f t="shared" si="65"/>
        <v>0</v>
      </c>
      <c r="AE162" s="29">
        <f t="shared" si="65"/>
        <v>0</v>
      </c>
      <c r="AF162" s="29">
        <f t="shared" si="65"/>
        <v>0</v>
      </c>
      <c r="AG162" s="29">
        <f t="shared" si="65"/>
        <v>0</v>
      </c>
      <c r="AI162" s="146"/>
    </row>
    <row r="163" spans="1:35" s="145" customFormat="1" ht="27" customHeight="1">
      <c r="A163" s="288"/>
      <c r="B163" s="315"/>
      <c r="C163" s="315"/>
      <c r="D163" s="315"/>
      <c r="E163" s="315"/>
      <c r="F163" s="315"/>
      <c r="G163" s="315"/>
      <c r="H163" s="419"/>
      <c r="I163" s="149" t="s">
        <v>82</v>
      </c>
      <c r="J163" s="237" t="s">
        <v>79</v>
      </c>
      <c r="K163" s="111">
        <v>6</v>
      </c>
      <c r="L163" s="30">
        <v>17000</v>
      </c>
      <c r="M163" s="27">
        <v>197112.95999999999</v>
      </c>
      <c r="N163" s="27">
        <v>197112.95999999999</v>
      </c>
      <c r="O163" s="112"/>
      <c r="P163" s="148"/>
      <c r="Q163" s="123">
        <v>5</v>
      </c>
      <c r="R163" s="123">
        <v>18700</v>
      </c>
      <c r="S163" s="123">
        <v>164260.79999999999</v>
      </c>
      <c r="T163" s="123">
        <v>164260.79999999999</v>
      </c>
      <c r="U163" s="123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I163" s="146"/>
    </row>
    <row r="164" spans="1:35" s="145" customFormat="1" ht="27" customHeight="1">
      <c r="A164" s="288"/>
      <c r="B164" s="315"/>
      <c r="C164" s="315"/>
      <c r="D164" s="315"/>
      <c r="E164" s="315"/>
      <c r="F164" s="315"/>
      <c r="G164" s="315"/>
      <c r="H164" s="419"/>
      <c r="I164" s="14" t="s">
        <v>86</v>
      </c>
      <c r="J164" s="237" t="s">
        <v>79</v>
      </c>
      <c r="K164" s="111">
        <v>2</v>
      </c>
      <c r="L164" s="30">
        <v>17000</v>
      </c>
      <c r="M164" s="27">
        <v>63745.919999999998</v>
      </c>
      <c r="N164" s="27">
        <v>63745.919999999998</v>
      </c>
      <c r="O164" s="112"/>
      <c r="P164" s="148"/>
      <c r="Q164" s="123">
        <v>1</v>
      </c>
      <c r="R164" s="123">
        <v>18700</v>
      </c>
      <c r="S164" s="123">
        <v>31872.959999999999</v>
      </c>
      <c r="T164" s="123">
        <v>31872.959999999999</v>
      </c>
      <c r="U164" s="123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I164" s="146"/>
    </row>
    <row r="165" spans="1:35" s="145" customFormat="1" ht="27" customHeight="1">
      <c r="A165" s="288"/>
      <c r="B165" s="315"/>
      <c r="C165" s="315"/>
      <c r="D165" s="315"/>
      <c r="E165" s="315"/>
      <c r="F165" s="315"/>
      <c r="G165" s="315"/>
      <c r="H165" s="419"/>
      <c r="I165" s="14" t="s">
        <v>80</v>
      </c>
      <c r="J165" s="237" t="s">
        <v>79</v>
      </c>
      <c r="K165" s="111">
        <v>5</v>
      </c>
      <c r="L165" s="30">
        <v>18000</v>
      </c>
      <c r="M165" s="27">
        <v>168739.20000000001</v>
      </c>
      <c r="N165" s="27">
        <v>168739.20000000001</v>
      </c>
      <c r="O165" s="112"/>
      <c r="P165" s="148"/>
      <c r="Q165" s="123">
        <v>3</v>
      </c>
      <c r="R165" s="123">
        <v>19800</v>
      </c>
      <c r="S165" s="123">
        <v>101243.52</v>
      </c>
      <c r="T165" s="123">
        <v>101243.52</v>
      </c>
      <c r="U165" s="123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I165" s="146"/>
    </row>
    <row r="166" spans="1:35" s="145" customFormat="1" ht="30.75" customHeight="1">
      <c r="A166" s="310" t="s">
        <v>37</v>
      </c>
      <c r="B166" s="299"/>
      <c r="C166" s="289"/>
      <c r="D166" s="289"/>
      <c r="E166" s="289"/>
      <c r="F166" s="289"/>
      <c r="G166" s="289"/>
      <c r="H166" s="419"/>
      <c r="I166" s="32" t="s">
        <v>64</v>
      </c>
      <c r="J166" s="9"/>
      <c r="K166" s="20">
        <f>K167+K168+K169+K170+K171</f>
        <v>29</v>
      </c>
      <c r="L166" s="71"/>
      <c r="M166" s="29">
        <f>SUM(M167:M171)</f>
        <v>961251.83999999997</v>
      </c>
      <c r="N166" s="29">
        <f>SUM(N167:N171)</f>
        <v>961251.83999999997</v>
      </c>
      <c r="O166" s="29">
        <f>SUM(O167:O171)</f>
        <v>0</v>
      </c>
      <c r="P166" s="29">
        <f t="shared" ref="P166:AG166" si="66">SUM(P167:P171)</f>
        <v>0</v>
      </c>
      <c r="Q166" s="29">
        <f t="shared" si="66"/>
        <v>24</v>
      </c>
      <c r="R166" s="29">
        <f t="shared" si="66"/>
        <v>96800</v>
      </c>
      <c r="S166" s="29">
        <f t="shared" si="66"/>
        <v>798137.28</v>
      </c>
      <c r="T166" s="29">
        <f t="shared" si="66"/>
        <v>798137.28</v>
      </c>
      <c r="U166" s="29">
        <f t="shared" si="66"/>
        <v>0</v>
      </c>
      <c r="V166" s="29">
        <f t="shared" si="66"/>
        <v>0</v>
      </c>
      <c r="W166" s="29">
        <f t="shared" si="66"/>
        <v>24</v>
      </c>
      <c r="X166" s="29">
        <f t="shared" si="66"/>
        <v>88000</v>
      </c>
      <c r="Y166" s="29">
        <f t="shared" si="66"/>
        <v>798137.28</v>
      </c>
      <c r="Z166" s="29">
        <f t="shared" si="66"/>
        <v>798137.28</v>
      </c>
      <c r="AA166" s="29">
        <f t="shared" si="66"/>
        <v>0</v>
      </c>
      <c r="AB166" s="29">
        <f t="shared" si="66"/>
        <v>0</v>
      </c>
      <c r="AC166" s="29">
        <f t="shared" si="66"/>
        <v>24</v>
      </c>
      <c r="AD166" s="29">
        <f t="shared" si="66"/>
        <v>88000</v>
      </c>
      <c r="AE166" s="29">
        <f t="shared" si="66"/>
        <v>798137.28</v>
      </c>
      <c r="AF166" s="29">
        <f t="shared" si="66"/>
        <v>798137.28</v>
      </c>
      <c r="AG166" s="29">
        <f t="shared" si="66"/>
        <v>0</v>
      </c>
      <c r="AI166" s="146"/>
    </row>
    <row r="167" spans="1:35" s="145" customFormat="1" ht="30.75" customHeight="1">
      <c r="A167" s="288"/>
      <c r="B167" s="289"/>
      <c r="C167" s="289"/>
      <c r="D167" s="289"/>
      <c r="E167" s="289"/>
      <c r="F167" s="289"/>
      <c r="G167" s="289"/>
      <c r="H167" s="419"/>
      <c r="I167" s="14" t="s">
        <v>82</v>
      </c>
      <c r="J167" s="236" t="s">
        <v>79</v>
      </c>
      <c r="K167" s="19">
        <v>9</v>
      </c>
      <c r="L167" s="67">
        <v>17000</v>
      </c>
      <c r="M167" s="27">
        <v>295669.44</v>
      </c>
      <c r="N167" s="27">
        <v>295669.44</v>
      </c>
      <c r="O167" s="61"/>
      <c r="P167" s="236" t="s">
        <v>79</v>
      </c>
      <c r="Q167" s="67">
        <v>9</v>
      </c>
      <c r="R167" s="67">
        <v>18700</v>
      </c>
      <c r="S167" s="27">
        <v>295669.44000000006</v>
      </c>
      <c r="T167" s="27">
        <f>S167</f>
        <v>295669.44000000006</v>
      </c>
      <c r="U167" s="232"/>
      <c r="V167" s="236" t="s">
        <v>79</v>
      </c>
      <c r="W167" s="19">
        <v>9</v>
      </c>
      <c r="X167" s="67">
        <v>17000</v>
      </c>
      <c r="Y167" s="27">
        <f>S167</f>
        <v>295669.44000000006</v>
      </c>
      <c r="Z167" s="27">
        <f>T167</f>
        <v>295669.44000000006</v>
      </c>
      <c r="AA167" s="148"/>
      <c r="AB167" s="236" t="s">
        <v>79</v>
      </c>
      <c r="AC167" s="19">
        <v>9</v>
      </c>
      <c r="AD167" s="67">
        <v>17000</v>
      </c>
      <c r="AE167" s="27">
        <f>Y167</f>
        <v>295669.44000000006</v>
      </c>
      <c r="AF167" s="27">
        <f>Z167</f>
        <v>295669.44000000006</v>
      </c>
      <c r="AG167" s="148"/>
      <c r="AI167" s="146"/>
    </row>
    <row r="168" spans="1:35" s="145" customFormat="1" ht="30.75" customHeight="1">
      <c r="A168" s="288"/>
      <c r="B168" s="289"/>
      <c r="C168" s="289"/>
      <c r="D168" s="289"/>
      <c r="E168" s="289"/>
      <c r="F168" s="289"/>
      <c r="G168" s="289"/>
      <c r="H168" s="419"/>
      <c r="I168" s="14" t="s">
        <v>84</v>
      </c>
      <c r="J168" s="236" t="s">
        <v>79</v>
      </c>
      <c r="K168" s="19">
        <v>2</v>
      </c>
      <c r="L168" s="67">
        <v>18000</v>
      </c>
      <c r="M168" s="27">
        <v>67495.680000000008</v>
      </c>
      <c r="N168" s="27">
        <v>67495.680000000008</v>
      </c>
      <c r="O168" s="61"/>
      <c r="P168" s="236" t="s">
        <v>79</v>
      </c>
      <c r="Q168" s="67">
        <v>2</v>
      </c>
      <c r="R168" s="67">
        <v>19800</v>
      </c>
      <c r="S168" s="27">
        <v>67495.679999999993</v>
      </c>
      <c r="T168" s="27">
        <f t="shared" ref="T168:T171" si="67">S168</f>
        <v>67495.679999999993</v>
      </c>
      <c r="U168" s="232"/>
      <c r="V168" s="236" t="s">
        <v>79</v>
      </c>
      <c r="W168" s="19">
        <v>2</v>
      </c>
      <c r="X168" s="67">
        <v>18000</v>
      </c>
      <c r="Y168" s="27">
        <f t="shared" ref="Y168:Z171" si="68">S168</f>
        <v>67495.679999999993</v>
      </c>
      <c r="Z168" s="27">
        <f t="shared" si="68"/>
        <v>67495.679999999993</v>
      </c>
      <c r="AA168" s="148"/>
      <c r="AB168" s="236" t="s">
        <v>79</v>
      </c>
      <c r="AC168" s="19">
        <v>2</v>
      </c>
      <c r="AD168" s="67">
        <v>18000</v>
      </c>
      <c r="AE168" s="27">
        <f t="shared" ref="AE168:AF171" si="69">Y168</f>
        <v>67495.679999999993</v>
      </c>
      <c r="AF168" s="27">
        <f t="shared" si="69"/>
        <v>67495.679999999993</v>
      </c>
      <c r="AG168" s="148"/>
      <c r="AI168" s="146"/>
    </row>
    <row r="169" spans="1:35" s="145" customFormat="1" ht="30.75" customHeight="1">
      <c r="A169" s="288"/>
      <c r="B169" s="289"/>
      <c r="C169" s="289"/>
      <c r="D169" s="289"/>
      <c r="E169" s="289"/>
      <c r="F169" s="289"/>
      <c r="G169" s="289"/>
      <c r="H169" s="419"/>
      <c r="I169" s="14" t="s">
        <v>80</v>
      </c>
      <c r="J169" s="236" t="s">
        <v>79</v>
      </c>
      <c r="K169" s="19">
        <v>9</v>
      </c>
      <c r="L169" s="67">
        <v>18000</v>
      </c>
      <c r="M169" s="27">
        <v>303730.56</v>
      </c>
      <c r="N169" s="27">
        <v>303730.56</v>
      </c>
      <c r="O169" s="61"/>
      <c r="P169" s="236" t="s">
        <v>79</v>
      </c>
      <c r="Q169" s="67">
        <v>9</v>
      </c>
      <c r="R169" s="67">
        <v>19800</v>
      </c>
      <c r="S169" s="27">
        <v>303730.56</v>
      </c>
      <c r="T169" s="27">
        <f t="shared" si="67"/>
        <v>303730.56</v>
      </c>
      <c r="U169" s="232"/>
      <c r="V169" s="236" t="s">
        <v>79</v>
      </c>
      <c r="W169" s="19">
        <v>9</v>
      </c>
      <c r="X169" s="67">
        <v>18000</v>
      </c>
      <c r="Y169" s="27">
        <f t="shared" si="68"/>
        <v>303730.56</v>
      </c>
      <c r="Z169" s="27">
        <f t="shared" si="68"/>
        <v>303730.56</v>
      </c>
      <c r="AA169" s="148"/>
      <c r="AB169" s="236" t="s">
        <v>79</v>
      </c>
      <c r="AC169" s="19">
        <v>9</v>
      </c>
      <c r="AD169" s="67">
        <v>18000</v>
      </c>
      <c r="AE169" s="27">
        <f t="shared" si="69"/>
        <v>303730.56</v>
      </c>
      <c r="AF169" s="27">
        <f t="shared" si="69"/>
        <v>303730.56</v>
      </c>
      <c r="AG169" s="148"/>
      <c r="AI169" s="146"/>
    </row>
    <row r="170" spans="1:35" s="145" customFormat="1" ht="30.75" customHeight="1">
      <c r="A170" s="288"/>
      <c r="B170" s="289"/>
      <c r="C170" s="289"/>
      <c r="D170" s="289"/>
      <c r="E170" s="289"/>
      <c r="F170" s="289"/>
      <c r="G170" s="289"/>
      <c r="H170" s="419"/>
      <c r="I170" s="14" t="s">
        <v>81</v>
      </c>
      <c r="J170" s="236" t="s">
        <v>79</v>
      </c>
      <c r="K170" s="19">
        <v>5</v>
      </c>
      <c r="L170" s="67">
        <v>17000</v>
      </c>
      <c r="M170" s="27">
        <v>159364.80000000002</v>
      </c>
      <c r="N170" s="27">
        <v>159364.80000000002</v>
      </c>
      <c r="O170" s="61"/>
      <c r="P170" s="236" t="s">
        <v>79</v>
      </c>
      <c r="Q170" s="67">
        <v>2</v>
      </c>
      <c r="R170" s="67">
        <v>18700</v>
      </c>
      <c r="S170" s="27">
        <v>63745.919999999998</v>
      </c>
      <c r="T170" s="27">
        <f t="shared" si="67"/>
        <v>63745.919999999998</v>
      </c>
      <c r="U170" s="232"/>
      <c r="V170" s="236" t="s">
        <v>79</v>
      </c>
      <c r="W170" s="19">
        <v>2</v>
      </c>
      <c r="X170" s="67">
        <v>17000</v>
      </c>
      <c r="Y170" s="27">
        <f t="shared" si="68"/>
        <v>63745.919999999998</v>
      </c>
      <c r="Z170" s="27">
        <f t="shared" si="68"/>
        <v>63745.919999999998</v>
      </c>
      <c r="AA170" s="148"/>
      <c r="AB170" s="236" t="s">
        <v>79</v>
      </c>
      <c r="AC170" s="19">
        <v>2</v>
      </c>
      <c r="AD170" s="67">
        <v>17000</v>
      </c>
      <c r="AE170" s="27">
        <f t="shared" si="69"/>
        <v>63745.919999999998</v>
      </c>
      <c r="AF170" s="27">
        <f t="shared" si="69"/>
        <v>63745.919999999998</v>
      </c>
      <c r="AG170" s="148"/>
      <c r="AI170" s="146"/>
    </row>
    <row r="171" spans="1:35" s="145" customFormat="1" ht="30.75" customHeight="1">
      <c r="A171" s="288"/>
      <c r="B171" s="289"/>
      <c r="C171" s="289"/>
      <c r="D171" s="289"/>
      <c r="E171" s="289"/>
      <c r="F171" s="289"/>
      <c r="G171" s="289"/>
      <c r="H171" s="419"/>
      <c r="I171" s="14" t="s">
        <v>83</v>
      </c>
      <c r="J171" s="236" t="s">
        <v>79</v>
      </c>
      <c r="K171" s="19">
        <v>4</v>
      </c>
      <c r="L171" s="67">
        <v>18000</v>
      </c>
      <c r="M171" s="27">
        <v>134991.36000000002</v>
      </c>
      <c r="N171" s="27">
        <v>134991.36000000002</v>
      </c>
      <c r="O171" s="61"/>
      <c r="P171" s="236" t="s">
        <v>79</v>
      </c>
      <c r="Q171" s="67">
        <v>2</v>
      </c>
      <c r="R171" s="67">
        <v>19800</v>
      </c>
      <c r="S171" s="27">
        <v>67495.679999999993</v>
      </c>
      <c r="T171" s="27">
        <f t="shared" si="67"/>
        <v>67495.679999999993</v>
      </c>
      <c r="U171" s="232"/>
      <c r="V171" s="236" t="s">
        <v>79</v>
      </c>
      <c r="W171" s="19">
        <v>2</v>
      </c>
      <c r="X171" s="67">
        <v>18000</v>
      </c>
      <c r="Y171" s="27">
        <f t="shared" si="68"/>
        <v>67495.679999999993</v>
      </c>
      <c r="Z171" s="27">
        <f t="shared" si="68"/>
        <v>67495.679999999993</v>
      </c>
      <c r="AA171" s="148"/>
      <c r="AB171" s="236" t="s">
        <v>79</v>
      </c>
      <c r="AC171" s="19">
        <v>2</v>
      </c>
      <c r="AD171" s="67">
        <v>18000</v>
      </c>
      <c r="AE171" s="27">
        <f t="shared" si="69"/>
        <v>67495.679999999993</v>
      </c>
      <c r="AF171" s="27">
        <f t="shared" si="69"/>
        <v>67495.679999999993</v>
      </c>
      <c r="AG171" s="148"/>
      <c r="AI171" s="146"/>
    </row>
    <row r="172" spans="1:35" s="145" customFormat="1" ht="27" customHeight="1">
      <c r="A172" s="313" t="s">
        <v>45</v>
      </c>
      <c r="B172" s="299"/>
      <c r="C172" s="315"/>
      <c r="D172" s="315"/>
      <c r="E172" s="315"/>
      <c r="F172" s="315"/>
      <c r="G172" s="315"/>
      <c r="H172" s="419"/>
      <c r="I172" s="32" t="s">
        <v>64</v>
      </c>
      <c r="J172" s="9"/>
      <c r="K172" s="20">
        <v>2</v>
      </c>
      <c r="L172" s="71"/>
      <c r="M172" s="29">
        <f>M173+M174</f>
        <v>65620.799999999988</v>
      </c>
      <c r="N172" s="29">
        <f>N173+N174</f>
        <v>65620.799999999988</v>
      </c>
      <c r="O172" s="29">
        <f>O173+O174</f>
        <v>0</v>
      </c>
      <c r="P172" s="29"/>
      <c r="Q172" s="29">
        <f t="shared" ref="Q172:AG172" si="70">Q173+Q174</f>
        <v>2</v>
      </c>
      <c r="R172" s="29">
        <f t="shared" si="70"/>
        <v>38500</v>
      </c>
      <c r="S172" s="29">
        <f t="shared" si="70"/>
        <v>65620.799999999988</v>
      </c>
      <c r="T172" s="29">
        <f t="shared" si="70"/>
        <v>65620.799999999988</v>
      </c>
      <c r="U172" s="29">
        <f t="shared" si="70"/>
        <v>0</v>
      </c>
      <c r="V172" s="29">
        <f t="shared" si="70"/>
        <v>0</v>
      </c>
      <c r="W172" s="29">
        <f t="shared" si="70"/>
        <v>0</v>
      </c>
      <c r="X172" s="29">
        <f t="shared" si="70"/>
        <v>0</v>
      </c>
      <c r="Y172" s="29">
        <f t="shared" si="70"/>
        <v>0</v>
      </c>
      <c r="Z172" s="29">
        <f t="shared" si="70"/>
        <v>0</v>
      </c>
      <c r="AA172" s="29">
        <f t="shared" si="70"/>
        <v>0</v>
      </c>
      <c r="AB172" s="29">
        <f t="shared" si="70"/>
        <v>0</v>
      </c>
      <c r="AC172" s="29">
        <f t="shared" si="70"/>
        <v>0</v>
      </c>
      <c r="AD172" s="29">
        <f t="shared" si="70"/>
        <v>0</v>
      </c>
      <c r="AE172" s="29">
        <f t="shared" si="70"/>
        <v>0</v>
      </c>
      <c r="AF172" s="29">
        <f t="shared" si="70"/>
        <v>0</v>
      </c>
      <c r="AG172" s="29">
        <f t="shared" si="70"/>
        <v>0</v>
      </c>
      <c r="AI172" s="146"/>
    </row>
    <row r="173" spans="1:35" s="145" customFormat="1" ht="27" customHeight="1">
      <c r="A173" s="313"/>
      <c r="B173" s="315"/>
      <c r="C173" s="315"/>
      <c r="D173" s="315"/>
      <c r="E173" s="315"/>
      <c r="F173" s="315"/>
      <c r="G173" s="315"/>
      <c r="H173" s="419"/>
      <c r="I173" s="14" t="s">
        <v>80</v>
      </c>
      <c r="J173" s="236" t="s">
        <v>79</v>
      </c>
      <c r="K173" s="19">
        <v>1</v>
      </c>
      <c r="L173" s="67">
        <v>18000</v>
      </c>
      <c r="M173" s="27">
        <v>33747.839999999997</v>
      </c>
      <c r="N173" s="30">
        <v>33747.839999999997</v>
      </c>
      <c r="O173" s="61"/>
      <c r="P173" s="236" t="s">
        <v>79</v>
      </c>
      <c r="Q173" s="123">
        <v>1</v>
      </c>
      <c r="R173" s="123">
        <v>19800</v>
      </c>
      <c r="S173" s="147">
        <v>33747.839999999997</v>
      </c>
      <c r="T173" s="147">
        <v>33747.839999999997</v>
      </c>
      <c r="U173" s="147"/>
      <c r="V173" s="126"/>
      <c r="W173" s="126"/>
      <c r="X173" s="125"/>
      <c r="Y173" s="125"/>
      <c r="Z173" s="125"/>
      <c r="AA173" s="126"/>
      <c r="AB173" s="126"/>
      <c r="AC173" s="126"/>
      <c r="AD173" s="125"/>
      <c r="AE173" s="125"/>
      <c r="AF173" s="125"/>
      <c r="AG173" s="126"/>
      <c r="AI173" s="146"/>
    </row>
    <row r="174" spans="1:35" s="145" customFormat="1" ht="27" customHeight="1">
      <c r="A174" s="313"/>
      <c r="B174" s="315"/>
      <c r="C174" s="315"/>
      <c r="D174" s="315"/>
      <c r="E174" s="315"/>
      <c r="F174" s="315"/>
      <c r="G174" s="315"/>
      <c r="H174" s="419"/>
      <c r="I174" s="14" t="s">
        <v>81</v>
      </c>
      <c r="J174" s="236" t="s">
        <v>79</v>
      </c>
      <c r="K174" s="19">
        <v>1</v>
      </c>
      <c r="L174" s="67">
        <v>17000</v>
      </c>
      <c r="M174" s="27">
        <v>31872.959999999999</v>
      </c>
      <c r="N174" s="30">
        <v>31872.959999999999</v>
      </c>
      <c r="O174" s="61"/>
      <c r="P174" s="236" t="s">
        <v>79</v>
      </c>
      <c r="Q174" s="123">
        <v>1</v>
      </c>
      <c r="R174" s="123">
        <v>18700</v>
      </c>
      <c r="S174" s="147">
        <v>31872.959999999999</v>
      </c>
      <c r="T174" s="147">
        <v>31872.959999999999</v>
      </c>
      <c r="U174" s="147"/>
      <c r="V174" s="126"/>
      <c r="W174" s="126"/>
      <c r="X174" s="125"/>
      <c r="Y174" s="125"/>
      <c r="Z174" s="125"/>
      <c r="AA174" s="126"/>
      <c r="AB174" s="126"/>
      <c r="AC174" s="126"/>
      <c r="AD174" s="125"/>
      <c r="AE174" s="125"/>
      <c r="AF174" s="125"/>
      <c r="AG174" s="126"/>
      <c r="AI174" s="146"/>
    </row>
    <row r="175" spans="1:35" s="145" customFormat="1" ht="27" customHeight="1">
      <c r="A175" s="310" t="s">
        <v>36</v>
      </c>
      <c r="B175" s="299"/>
      <c r="C175" s="299"/>
      <c r="D175" s="299"/>
      <c r="E175" s="299"/>
      <c r="F175" s="299"/>
      <c r="G175" s="299"/>
      <c r="H175" s="419"/>
      <c r="I175" s="32" t="s">
        <v>64</v>
      </c>
      <c r="J175" s="9"/>
      <c r="K175" s="20">
        <f>K176+K177</f>
        <v>2</v>
      </c>
      <c r="L175" s="54"/>
      <c r="M175" s="29">
        <f>M176+M177</f>
        <v>61606.400000000001</v>
      </c>
      <c r="N175" s="29">
        <f>N176+N177</f>
        <v>61606.400000000001</v>
      </c>
      <c r="O175" s="29">
        <f>O176+O177</f>
        <v>0</v>
      </c>
      <c r="P175" s="29"/>
      <c r="Q175" s="29">
        <f t="shared" ref="Q175:AG175" si="71">Q176+Q177</f>
        <v>2</v>
      </c>
      <c r="R175" s="29">
        <f t="shared" si="71"/>
        <v>37400</v>
      </c>
      <c r="S175" s="29">
        <f t="shared" si="71"/>
        <v>63745.919999999998</v>
      </c>
      <c r="T175" s="29">
        <f t="shared" si="71"/>
        <v>63745.919999999998</v>
      </c>
      <c r="U175" s="29">
        <f t="shared" si="71"/>
        <v>0</v>
      </c>
      <c r="V175" s="29" t="e">
        <f t="shared" si="71"/>
        <v>#VALUE!</v>
      </c>
      <c r="W175" s="29">
        <f t="shared" si="71"/>
        <v>2</v>
      </c>
      <c r="X175" s="29">
        <f t="shared" si="71"/>
        <v>34000</v>
      </c>
      <c r="Y175" s="29">
        <f t="shared" si="71"/>
        <v>63745.919999999998</v>
      </c>
      <c r="Z175" s="29">
        <f t="shared" si="71"/>
        <v>63745.919999999998</v>
      </c>
      <c r="AA175" s="29">
        <f t="shared" si="71"/>
        <v>0</v>
      </c>
      <c r="AB175" s="29" t="e">
        <f t="shared" si="71"/>
        <v>#VALUE!</v>
      </c>
      <c r="AC175" s="29">
        <f t="shared" si="71"/>
        <v>2</v>
      </c>
      <c r="AD175" s="29">
        <f t="shared" si="71"/>
        <v>34000</v>
      </c>
      <c r="AE175" s="29">
        <f t="shared" si="71"/>
        <v>63745.919999999998</v>
      </c>
      <c r="AF175" s="29">
        <f t="shared" si="71"/>
        <v>63745.919999999998</v>
      </c>
      <c r="AG175" s="29">
        <f t="shared" si="71"/>
        <v>0</v>
      </c>
      <c r="AI175" s="146"/>
    </row>
    <row r="176" spans="1:35" s="145" customFormat="1" ht="27" customHeight="1">
      <c r="A176" s="310"/>
      <c r="B176" s="299"/>
      <c r="C176" s="299"/>
      <c r="D176" s="299"/>
      <c r="E176" s="299"/>
      <c r="F176" s="299"/>
      <c r="G176" s="299"/>
      <c r="H176" s="419"/>
      <c r="I176" s="14" t="s">
        <v>139</v>
      </c>
      <c r="J176" s="236" t="s">
        <v>79</v>
      </c>
      <c r="K176" s="19">
        <v>1</v>
      </c>
      <c r="L176" s="67">
        <v>17000</v>
      </c>
      <c r="M176" s="27">
        <v>30803.200000000001</v>
      </c>
      <c r="N176" s="30">
        <v>30803.200000000001</v>
      </c>
      <c r="O176" s="50"/>
      <c r="P176" s="236" t="s">
        <v>79</v>
      </c>
      <c r="Q176" s="123">
        <v>1</v>
      </c>
      <c r="R176" s="123">
        <v>18700</v>
      </c>
      <c r="S176" s="123">
        <v>31872.959999999999</v>
      </c>
      <c r="T176" s="123">
        <v>31872.959999999999</v>
      </c>
      <c r="U176" s="123">
        <v>0</v>
      </c>
      <c r="V176" s="126" t="s">
        <v>63</v>
      </c>
      <c r="W176" s="126">
        <v>1</v>
      </c>
      <c r="X176" s="123">
        <v>17000</v>
      </c>
      <c r="Y176" s="123">
        <v>31872.959999999999</v>
      </c>
      <c r="Z176" s="123">
        <v>31872.959999999999</v>
      </c>
      <c r="AA176" s="123">
        <v>0</v>
      </c>
      <c r="AB176" s="126" t="s">
        <v>63</v>
      </c>
      <c r="AC176" s="126">
        <v>1</v>
      </c>
      <c r="AD176" s="123">
        <v>17000</v>
      </c>
      <c r="AE176" s="123">
        <v>31872.959999999999</v>
      </c>
      <c r="AF176" s="123">
        <v>31872.959999999999</v>
      </c>
      <c r="AG176" s="123">
        <v>0</v>
      </c>
      <c r="AI176" s="146"/>
    </row>
    <row r="177" spans="1:35" s="145" customFormat="1" ht="27" customHeight="1">
      <c r="A177" s="288"/>
      <c r="B177" s="299"/>
      <c r="C177" s="299"/>
      <c r="D177" s="299"/>
      <c r="E177" s="299"/>
      <c r="F177" s="299"/>
      <c r="G177" s="299"/>
      <c r="H177" s="420"/>
      <c r="I177" s="14" t="s">
        <v>82</v>
      </c>
      <c r="J177" s="236" t="s">
        <v>79</v>
      </c>
      <c r="K177" s="23">
        <v>1</v>
      </c>
      <c r="L177" s="67">
        <v>17000</v>
      </c>
      <c r="M177" s="27">
        <v>30803.200000000001</v>
      </c>
      <c r="N177" s="30">
        <v>30803.200000000001</v>
      </c>
      <c r="O177" s="61"/>
      <c r="P177" s="236" t="s">
        <v>79</v>
      </c>
      <c r="Q177" s="123">
        <v>1</v>
      </c>
      <c r="R177" s="123">
        <v>18700</v>
      </c>
      <c r="S177" s="123">
        <v>31872.959999999999</v>
      </c>
      <c r="T177" s="123">
        <v>31872.959999999999</v>
      </c>
      <c r="U177" s="123">
        <v>0</v>
      </c>
      <c r="V177" s="126" t="s">
        <v>63</v>
      </c>
      <c r="W177" s="126">
        <v>1</v>
      </c>
      <c r="X177" s="123">
        <v>17000</v>
      </c>
      <c r="Y177" s="123">
        <v>31872.959999999999</v>
      </c>
      <c r="Z177" s="123">
        <v>31872.959999999999</v>
      </c>
      <c r="AA177" s="123">
        <v>0</v>
      </c>
      <c r="AB177" s="126" t="s">
        <v>63</v>
      </c>
      <c r="AC177" s="126">
        <v>1</v>
      </c>
      <c r="AD177" s="123">
        <v>17000</v>
      </c>
      <c r="AE177" s="123">
        <v>31872.959999999999</v>
      </c>
      <c r="AF177" s="123">
        <v>31872.959999999999</v>
      </c>
      <c r="AG177" s="123">
        <v>0</v>
      </c>
      <c r="AI177" s="146"/>
    </row>
    <row r="178" spans="1:35" s="145" customFormat="1" ht="28.5" customHeight="1">
      <c r="A178" s="150"/>
      <c r="B178" s="311"/>
      <c r="C178" s="311"/>
      <c r="D178" s="311"/>
      <c r="E178" s="311"/>
      <c r="F178" s="311"/>
      <c r="G178" s="311"/>
      <c r="H178" s="415" t="s">
        <v>173</v>
      </c>
      <c r="I178" s="32" t="s">
        <v>104</v>
      </c>
      <c r="J178" s="5"/>
      <c r="K178" s="24">
        <f>K179+K180+K181+K182</f>
        <v>14</v>
      </c>
      <c r="L178" s="233"/>
      <c r="M178" s="233">
        <f t="shared" ref="M178:AG178" si="72">M179+M180+M181+M182</f>
        <v>1093680</v>
      </c>
      <c r="N178" s="233">
        <f t="shared" si="72"/>
        <v>1093680</v>
      </c>
      <c r="O178" s="233">
        <f t="shared" si="72"/>
        <v>0</v>
      </c>
      <c r="P178" s="233"/>
      <c r="Q178" s="233">
        <f t="shared" si="72"/>
        <v>14</v>
      </c>
      <c r="R178" s="233">
        <f t="shared" si="72"/>
        <v>20000</v>
      </c>
      <c r="S178" s="233">
        <f>S179+S180+S181+S182</f>
        <v>1093680</v>
      </c>
      <c r="T178" s="233">
        <f t="shared" si="72"/>
        <v>1093680</v>
      </c>
      <c r="U178" s="233">
        <f t="shared" si="72"/>
        <v>0</v>
      </c>
      <c r="V178" s="233" t="e">
        <f t="shared" si="72"/>
        <v>#VALUE!</v>
      </c>
      <c r="W178" s="233">
        <f t="shared" si="72"/>
        <v>16</v>
      </c>
      <c r="X178" s="233">
        <f t="shared" si="72"/>
        <v>20000</v>
      </c>
      <c r="Y178" s="233">
        <f t="shared" si="72"/>
        <v>1249920</v>
      </c>
      <c r="Z178" s="233">
        <f t="shared" si="72"/>
        <v>1249920</v>
      </c>
      <c r="AA178" s="233">
        <f t="shared" si="72"/>
        <v>0</v>
      </c>
      <c r="AB178" s="233" t="e">
        <f t="shared" si="72"/>
        <v>#VALUE!</v>
      </c>
      <c r="AC178" s="233">
        <f t="shared" si="72"/>
        <v>16</v>
      </c>
      <c r="AD178" s="233">
        <f t="shared" si="72"/>
        <v>20000</v>
      </c>
      <c r="AE178" s="233">
        <f t="shared" si="72"/>
        <v>1249920</v>
      </c>
      <c r="AF178" s="233">
        <f t="shared" si="72"/>
        <v>1249920</v>
      </c>
      <c r="AG178" s="233">
        <f t="shared" si="72"/>
        <v>0</v>
      </c>
      <c r="AI178" s="146"/>
    </row>
    <row r="179" spans="1:35" s="154" customFormat="1" ht="28.5" customHeight="1">
      <c r="A179" s="246" t="s">
        <v>49</v>
      </c>
      <c r="B179" s="312"/>
      <c r="C179" s="312"/>
      <c r="D179" s="312"/>
      <c r="E179" s="312"/>
      <c r="F179" s="312"/>
      <c r="G179" s="312"/>
      <c r="H179" s="416"/>
      <c r="I179" s="14" t="s">
        <v>103</v>
      </c>
      <c r="J179" s="236" t="s">
        <v>79</v>
      </c>
      <c r="K179" s="23">
        <v>5</v>
      </c>
      <c r="L179" s="103">
        <v>5000</v>
      </c>
      <c r="M179" s="27">
        <f>K179*L179*1.302*12</f>
        <v>390600</v>
      </c>
      <c r="N179" s="27">
        <v>390600</v>
      </c>
      <c r="O179" s="61"/>
      <c r="P179" s="241" t="s">
        <v>79</v>
      </c>
      <c r="Q179" s="238">
        <v>5</v>
      </c>
      <c r="R179" s="238">
        <v>5000</v>
      </c>
      <c r="S179" s="27">
        <f>R179*Q179*12*1.302</f>
        <v>390600</v>
      </c>
      <c r="T179" s="27">
        <f>S179</f>
        <v>390600</v>
      </c>
      <c r="U179" s="232"/>
      <c r="V179" s="106" t="s">
        <v>79</v>
      </c>
      <c r="W179" s="107">
        <v>6</v>
      </c>
      <c r="X179" s="104">
        <v>5000</v>
      </c>
      <c r="Y179" s="105">
        <f>W179*X179*1.302*12</f>
        <v>468720</v>
      </c>
      <c r="Z179" s="105">
        <v>468720</v>
      </c>
      <c r="AA179" s="151"/>
      <c r="AB179" s="106" t="s">
        <v>79</v>
      </c>
      <c r="AC179" s="107">
        <v>6</v>
      </c>
      <c r="AD179" s="104">
        <v>5000</v>
      </c>
      <c r="AE179" s="105">
        <f>AC179*AD179*1.302*12</f>
        <v>468720</v>
      </c>
      <c r="AF179" s="105">
        <v>468720</v>
      </c>
      <c r="AG179" s="151"/>
      <c r="AH179" s="152"/>
      <c r="AI179" s="153">
        <f>T179+T56</f>
        <v>1480062.2380000001</v>
      </c>
    </row>
    <row r="180" spans="1:35" s="145" customFormat="1" ht="28.5" customHeight="1">
      <c r="A180" s="246" t="s">
        <v>39</v>
      </c>
      <c r="B180" s="299"/>
      <c r="C180" s="299"/>
      <c r="D180" s="299"/>
      <c r="E180" s="299"/>
      <c r="F180" s="299"/>
      <c r="G180" s="299"/>
      <c r="H180" s="416"/>
      <c r="I180" s="14" t="s">
        <v>103</v>
      </c>
      <c r="J180" s="236" t="s">
        <v>79</v>
      </c>
      <c r="K180" s="23">
        <v>4</v>
      </c>
      <c r="L180" s="103">
        <v>5000</v>
      </c>
      <c r="M180" s="27">
        <v>312480</v>
      </c>
      <c r="N180" s="30">
        <f>M180</f>
        <v>312480</v>
      </c>
      <c r="O180" s="61"/>
      <c r="P180" s="126" t="s">
        <v>79</v>
      </c>
      <c r="Q180" s="123">
        <v>3</v>
      </c>
      <c r="R180" s="92">
        <v>5000</v>
      </c>
      <c r="S180" s="123">
        <v>234360</v>
      </c>
      <c r="T180" s="123">
        <v>234360</v>
      </c>
      <c r="U180" s="123"/>
      <c r="V180" s="126" t="s">
        <v>79</v>
      </c>
      <c r="W180" s="126">
        <v>4</v>
      </c>
      <c r="X180" s="92">
        <v>5000</v>
      </c>
      <c r="Y180" s="125">
        <v>312480</v>
      </c>
      <c r="Z180" s="125">
        <v>312480</v>
      </c>
      <c r="AA180" s="126"/>
      <c r="AB180" s="126" t="s">
        <v>79</v>
      </c>
      <c r="AC180" s="126">
        <v>4</v>
      </c>
      <c r="AD180" s="92">
        <v>5000</v>
      </c>
      <c r="AE180" s="125">
        <v>312480</v>
      </c>
      <c r="AF180" s="125">
        <v>312480</v>
      </c>
      <c r="AG180" s="126"/>
      <c r="AI180" s="146">
        <f>T180+T78</f>
        <v>329978.88</v>
      </c>
    </row>
    <row r="181" spans="1:35" s="145" customFormat="1" ht="28.5" customHeight="1">
      <c r="A181" s="246" t="s">
        <v>101</v>
      </c>
      <c r="B181" s="299"/>
      <c r="C181" s="299"/>
      <c r="D181" s="299"/>
      <c r="E181" s="299"/>
      <c r="F181" s="299"/>
      <c r="G181" s="299"/>
      <c r="H181" s="416"/>
      <c r="I181" s="14" t="s">
        <v>103</v>
      </c>
      <c r="J181" s="236" t="s">
        <v>79</v>
      </c>
      <c r="K181" s="23">
        <v>3</v>
      </c>
      <c r="L181" s="103">
        <v>5000</v>
      </c>
      <c r="M181" s="27">
        <v>234360</v>
      </c>
      <c r="N181" s="30">
        <v>234360</v>
      </c>
      <c r="O181" s="61"/>
      <c r="P181" s="125" t="s">
        <v>79</v>
      </c>
      <c r="Q181" s="123">
        <v>4</v>
      </c>
      <c r="R181" s="123">
        <v>5000</v>
      </c>
      <c r="S181" s="123">
        <v>312480</v>
      </c>
      <c r="T181" s="123">
        <v>312480</v>
      </c>
      <c r="U181" s="123"/>
      <c r="V181" s="125" t="s">
        <v>79</v>
      </c>
      <c r="W181" s="126">
        <v>4</v>
      </c>
      <c r="X181" s="125">
        <v>5000</v>
      </c>
      <c r="Y181" s="125">
        <v>312480</v>
      </c>
      <c r="Z181" s="125">
        <v>312480</v>
      </c>
      <c r="AA181" s="125"/>
      <c r="AB181" s="125" t="s">
        <v>79</v>
      </c>
      <c r="AC181" s="126">
        <v>4</v>
      </c>
      <c r="AD181" s="125">
        <v>5000</v>
      </c>
      <c r="AE181" s="125">
        <v>312480</v>
      </c>
      <c r="AF181" s="125">
        <v>312480</v>
      </c>
      <c r="AG181" s="125"/>
      <c r="AI181" s="146">
        <f>T181+T79</f>
        <v>454721</v>
      </c>
    </row>
    <row r="182" spans="1:35" s="145" customFormat="1" ht="28.5" customHeight="1">
      <c r="A182" s="246" t="s">
        <v>102</v>
      </c>
      <c r="B182" s="299"/>
      <c r="C182" s="299"/>
      <c r="D182" s="299"/>
      <c r="E182" s="299"/>
      <c r="F182" s="299"/>
      <c r="G182" s="299"/>
      <c r="H182" s="417"/>
      <c r="I182" s="14" t="s">
        <v>103</v>
      </c>
      <c r="J182" s="236" t="s">
        <v>79</v>
      </c>
      <c r="K182" s="25">
        <v>2</v>
      </c>
      <c r="L182" s="228">
        <v>5000</v>
      </c>
      <c r="M182" s="27">
        <v>156240</v>
      </c>
      <c r="N182" s="30">
        <v>156240</v>
      </c>
      <c r="O182" s="61"/>
      <c r="P182" s="243" t="s">
        <v>79</v>
      </c>
      <c r="Q182" s="228">
        <v>2</v>
      </c>
      <c r="R182" s="228">
        <v>5000</v>
      </c>
      <c r="S182" s="27">
        <v>156240</v>
      </c>
      <c r="T182" s="30">
        <v>156240</v>
      </c>
      <c r="U182" s="232"/>
      <c r="V182" s="243" t="s">
        <v>79</v>
      </c>
      <c r="W182" s="243">
        <v>2</v>
      </c>
      <c r="X182" s="228">
        <v>5000</v>
      </c>
      <c r="Y182" s="27">
        <v>156240</v>
      </c>
      <c r="Z182" s="30">
        <v>156240</v>
      </c>
      <c r="AA182" s="148"/>
      <c r="AB182" s="243" t="s">
        <v>79</v>
      </c>
      <c r="AC182" s="243">
        <v>2</v>
      </c>
      <c r="AD182" s="228">
        <v>5000</v>
      </c>
      <c r="AE182" s="27">
        <v>156240</v>
      </c>
      <c r="AF182" s="30">
        <v>156240</v>
      </c>
      <c r="AG182" s="148"/>
      <c r="AI182" s="146">
        <f>T182+T83</f>
        <v>219985.91999999998</v>
      </c>
    </row>
    <row r="183" spans="1:35" s="145" customFormat="1" ht="294.75" customHeight="1">
      <c r="A183" s="272" t="s">
        <v>196</v>
      </c>
      <c r="B183" s="6" t="s">
        <v>5</v>
      </c>
      <c r="C183" s="6" t="s">
        <v>55</v>
      </c>
      <c r="D183" s="227" t="s">
        <v>147</v>
      </c>
      <c r="E183" s="6" t="s">
        <v>6</v>
      </c>
      <c r="F183" s="227" t="s">
        <v>114</v>
      </c>
      <c r="G183" s="119">
        <v>1111</v>
      </c>
      <c r="H183" s="134" t="s">
        <v>163</v>
      </c>
      <c r="I183" s="85" t="s">
        <v>128</v>
      </c>
      <c r="J183" s="9" t="s">
        <v>63</v>
      </c>
      <c r="K183" s="86" t="e">
        <f>K184+K212</f>
        <v>#REF!</v>
      </c>
      <c r="L183" s="54" t="e">
        <f>M183/K183/12</f>
        <v>#REF!</v>
      </c>
      <c r="M183" s="86" t="e">
        <f>M184+M212</f>
        <v>#REF!</v>
      </c>
      <c r="N183" s="86" t="e">
        <f>N184+N212</f>
        <v>#REF!</v>
      </c>
      <c r="O183" s="86" t="e">
        <f>O184+O212</f>
        <v>#REF!</v>
      </c>
      <c r="P183" s="86"/>
      <c r="Q183" s="86">
        <f t="shared" ref="Q183:AG183" si="73">Q184+Q212</f>
        <v>1876.6</v>
      </c>
      <c r="R183" s="86">
        <f t="shared" si="73"/>
        <v>10982.328045931059</v>
      </c>
      <c r="S183" s="86">
        <f>T183+U183</f>
        <v>22184168.969999999</v>
      </c>
      <c r="T183" s="86">
        <f>T184+T212</f>
        <v>22184168.969999999</v>
      </c>
      <c r="U183" s="86">
        <f t="shared" si="73"/>
        <v>0</v>
      </c>
      <c r="V183" s="86">
        <f t="shared" si="73"/>
        <v>0</v>
      </c>
      <c r="W183" s="86">
        <f t="shared" si="73"/>
        <v>1876</v>
      </c>
      <c r="X183" s="86">
        <f t="shared" si="73"/>
        <v>988.97223836176261</v>
      </c>
      <c r="Y183" s="86">
        <f t="shared" si="73"/>
        <v>22263743.029999997</v>
      </c>
      <c r="Z183" s="86">
        <f t="shared" si="73"/>
        <v>22263743.029999997</v>
      </c>
      <c r="AA183" s="86">
        <f t="shared" si="73"/>
        <v>0</v>
      </c>
      <c r="AB183" s="86">
        <f t="shared" si="73"/>
        <v>0</v>
      </c>
      <c r="AC183" s="86">
        <f t="shared" si="73"/>
        <v>1876</v>
      </c>
      <c r="AD183" s="86">
        <f t="shared" si="73"/>
        <v>995.06347032693657</v>
      </c>
      <c r="AE183" s="86">
        <f t="shared" si="73"/>
        <v>22400868.843999997</v>
      </c>
      <c r="AF183" s="86">
        <f t="shared" si="73"/>
        <v>22400868.843999997</v>
      </c>
      <c r="AG183" s="86">
        <f t="shared" si="73"/>
        <v>0</v>
      </c>
      <c r="AI183" s="146"/>
    </row>
    <row r="184" spans="1:35" s="145" customFormat="1" ht="23.25" customHeight="1">
      <c r="A184" s="37"/>
      <c r="B184" s="38"/>
      <c r="C184" s="38"/>
      <c r="D184" s="72"/>
      <c r="E184" s="38"/>
      <c r="F184" s="72"/>
      <c r="G184" s="155"/>
      <c r="H184" s="156"/>
      <c r="I184" s="255" t="s">
        <v>7</v>
      </c>
      <c r="J184" s="11"/>
      <c r="K184" s="31">
        <f>SUM(K185:K210)</f>
        <v>1916</v>
      </c>
      <c r="L184" s="31">
        <f>M184/K184/12</f>
        <v>1129.4375043493392</v>
      </c>
      <c r="M184" s="31">
        <f>SUM(M185:M211)</f>
        <v>25968027.100000005</v>
      </c>
      <c r="N184" s="31">
        <f>SUM(N185:N211)</f>
        <v>25968027.100000005</v>
      </c>
      <c r="O184" s="31">
        <f t="shared" ref="O184" si="74">SUM(O185:O210)</f>
        <v>0</v>
      </c>
      <c r="P184" s="148"/>
      <c r="Q184" s="31">
        <f>SUM(Q185:Q210)</f>
        <v>1876</v>
      </c>
      <c r="R184" s="31">
        <f>S184/Q184/12</f>
        <v>982.32804593105891</v>
      </c>
      <c r="S184" s="31">
        <f>SUM(S185:S211)</f>
        <v>22114168.969999999</v>
      </c>
      <c r="T184" s="31">
        <f>SUM(T185:T211)</f>
        <v>22114168.969999999</v>
      </c>
      <c r="U184" s="232"/>
      <c r="V184" s="148"/>
      <c r="W184" s="31">
        <f>SUM(W185:W210)</f>
        <v>1876</v>
      </c>
      <c r="X184" s="31">
        <f>Y184/W184/12</f>
        <v>988.97223836176261</v>
      </c>
      <c r="Y184" s="31">
        <f>SUM(Y185:Y211)</f>
        <v>22263743.029999997</v>
      </c>
      <c r="Z184" s="31">
        <f>SUM(Z185:Z211)</f>
        <v>22263743.029999997</v>
      </c>
      <c r="AA184" s="148"/>
      <c r="AB184" s="148"/>
      <c r="AC184" s="31">
        <f>SUM(AC185:AC210)</f>
        <v>1876</v>
      </c>
      <c r="AD184" s="31">
        <f>AE184/AC184/12</f>
        <v>995.06347032693657</v>
      </c>
      <c r="AE184" s="31">
        <f>SUM(AE185:AE211)</f>
        <v>22400868.843999997</v>
      </c>
      <c r="AF184" s="31">
        <f>SUM(AF185:AF211)</f>
        <v>22400868.843999997</v>
      </c>
      <c r="AG184" s="148"/>
      <c r="AI184" s="146"/>
    </row>
    <row r="185" spans="1:35" s="145" customFormat="1" ht="52.5" customHeight="1">
      <c r="A185" s="10" t="s">
        <v>36</v>
      </c>
      <c r="B185" s="299"/>
      <c r="C185" s="299"/>
      <c r="D185" s="299"/>
      <c r="E185" s="299"/>
      <c r="F185" s="299"/>
      <c r="G185" s="299"/>
      <c r="H185" s="308" t="s">
        <v>153</v>
      </c>
      <c r="I185" s="308" t="s">
        <v>111</v>
      </c>
      <c r="J185" s="34" t="s">
        <v>63</v>
      </c>
      <c r="K185" s="19">
        <v>160</v>
      </c>
      <c r="L185" s="67">
        <f>M185/K185/12</f>
        <v>838.94563541666673</v>
      </c>
      <c r="M185" s="27">
        <v>1610775.62</v>
      </c>
      <c r="N185" s="27">
        <f>M185</f>
        <v>1610775.62</v>
      </c>
      <c r="O185" s="61"/>
      <c r="P185" s="34" t="s">
        <v>186</v>
      </c>
      <c r="Q185" s="67">
        <v>150</v>
      </c>
      <c r="R185" s="67">
        <f>S185/150/12</f>
        <v>861.63268333333338</v>
      </c>
      <c r="S185" s="67">
        <f>T185+U185</f>
        <v>1550938.83</v>
      </c>
      <c r="T185" s="67">
        <v>1550938.83</v>
      </c>
      <c r="U185" s="232"/>
      <c r="V185" s="34" t="s">
        <v>186</v>
      </c>
      <c r="W185" s="102">
        <v>150</v>
      </c>
      <c r="X185" s="102">
        <f>Y185/150/12</f>
        <v>861.63268333333338</v>
      </c>
      <c r="Y185" s="102">
        <v>1550938.83</v>
      </c>
      <c r="Z185" s="102">
        <v>1550938.83</v>
      </c>
      <c r="AA185" s="157"/>
      <c r="AB185" s="90" t="s">
        <v>186</v>
      </c>
      <c r="AC185" s="102">
        <v>150</v>
      </c>
      <c r="AD185" s="102">
        <f>AE185/150/12</f>
        <v>861.63268333333338</v>
      </c>
      <c r="AE185" s="102">
        <v>1550938.83</v>
      </c>
      <c r="AF185" s="102">
        <v>1550938.83</v>
      </c>
      <c r="AG185" s="157"/>
      <c r="AI185" s="146"/>
    </row>
    <row r="186" spans="1:35" s="145" customFormat="1" ht="39" customHeight="1">
      <c r="A186" s="10" t="s">
        <v>40</v>
      </c>
      <c r="B186" s="299"/>
      <c r="C186" s="299"/>
      <c r="D186" s="299"/>
      <c r="E186" s="299"/>
      <c r="F186" s="299"/>
      <c r="G186" s="299"/>
      <c r="H186" s="286"/>
      <c r="I186" s="286"/>
      <c r="J186" s="34" t="s">
        <v>63</v>
      </c>
      <c r="K186" s="19">
        <v>5</v>
      </c>
      <c r="L186" s="67">
        <f t="shared" ref="L186:L210" si="75">M186/K186/12</f>
        <v>932.38533333333328</v>
      </c>
      <c r="M186" s="27">
        <v>55943.12</v>
      </c>
      <c r="N186" s="27">
        <f t="shared" ref="N186:N211" si="76">M186</f>
        <v>55943.12</v>
      </c>
      <c r="O186" s="61"/>
      <c r="P186" s="34" t="s">
        <v>63</v>
      </c>
      <c r="Q186" s="67">
        <v>6</v>
      </c>
      <c r="R186" s="67">
        <v>1014.92</v>
      </c>
      <c r="S186" s="67">
        <f t="shared" ref="S186:S210" si="77">T186+U186</f>
        <v>73074</v>
      </c>
      <c r="T186" s="67">
        <v>73074</v>
      </c>
      <c r="U186" s="232"/>
      <c r="V186" s="34" t="s">
        <v>63</v>
      </c>
      <c r="W186" s="102">
        <v>6</v>
      </c>
      <c r="X186" s="102">
        <v>1014.92</v>
      </c>
      <c r="Y186" s="102">
        <v>73074</v>
      </c>
      <c r="Z186" s="102">
        <v>73074</v>
      </c>
      <c r="AA186" s="157"/>
      <c r="AB186" s="90" t="s">
        <v>63</v>
      </c>
      <c r="AC186" s="102">
        <v>6</v>
      </c>
      <c r="AD186" s="102">
        <v>1014.92</v>
      </c>
      <c r="AE186" s="102">
        <v>73074</v>
      </c>
      <c r="AF186" s="102">
        <v>73074</v>
      </c>
      <c r="AG186" s="157"/>
      <c r="AH186" s="158"/>
      <c r="AI186" s="146"/>
    </row>
    <row r="187" spans="1:35" s="145" customFormat="1" ht="30.75" customHeight="1">
      <c r="A187" s="10" t="s">
        <v>16</v>
      </c>
      <c r="B187" s="299"/>
      <c r="C187" s="299"/>
      <c r="D187" s="299"/>
      <c r="E187" s="299"/>
      <c r="F187" s="299"/>
      <c r="G187" s="299"/>
      <c r="H187" s="286"/>
      <c r="I187" s="286"/>
      <c r="J187" s="34" t="s">
        <v>63</v>
      </c>
      <c r="K187" s="19">
        <v>20</v>
      </c>
      <c r="L187" s="67">
        <f t="shared" si="75"/>
        <v>855.62329166666666</v>
      </c>
      <c r="M187" s="27">
        <v>205349.59</v>
      </c>
      <c r="N187" s="27">
        <f t="shared" si="76"/>
        <v>205349.59</v>
      </c>
      <c r="O187" s="61"/>
      <c r="P187" s="125" t="s">
        <v>79</v>
      </c>
      <c r="Q187" s="123">
        <v>19</v>
      </c>
      <c r="R187" s="123">
        <v>921.28</v>
      </c>
      <c r="S187" s="67">
        <f t="shared" si="77"/>
        <v>210051.84</v>
      </c>
      <c r="T187" s="123">
        <v>210051.84</v>
      </c>
      <c r="U187" s="123"/>
      <c r="V187" s="125" t="s">
        <v>79</v>
      </c>
      <c r="W187" s="125">
        <v>19</v>
      </c>
      <c r="X187" s="125">
        <v>958.13</v>
      </c>
      <c r="Y187" s="125">
        <v>218453.64</v>
      </c>
      <c r="Z187" s="125">
        <v>218453.64</v>
      </c>
      <c r="AA187" s="125"/>
      <c r="AB187" s="125" t="s">
        <v>79</v>
      </c>
      <c r="AC187" s="125">
        <v>19</v>
      </c>
      <c r="AD187" s="125">
        <v>996.46</v>
      </c>
      <c r="AE187" s="125">
        <v>227192.88</v>
      </c>
      <c r="AF187" s="125">
        <v>227192.88</v>
      </c>
      <c r="AG187" s="125"/>
      <c r="AH187" s="158">
        <f>T187+T216</f>
        <v>240051.84</v>
      </c>
      <c r="AI187" s="146"/>
    </row>
    <row r="188" spans="1:35" s="145" customFormat="1" ht="32.25" customHeight="1">
      <c r="A188" s="10" t="s">
        <v>17</v>
      </c>
      <c r="B188" s="299"/>
      <c r="C188" s="299"/>
      <c r="D188" s="299"/>
      <c r="E188" s="299"/>
      <c r="F188" s="299"/>
      <c r="G188" s="299"/>
      <c r="H188" s="286"/>
      <c r="I188" s="286"/>
      <c r="J188" s="34" t="s">
        <v>63</v>
      </c>
      <c r="K188" s="19">
        <v>148</v>
      </c>
      <c r="L188" s="67">
        <f t="shared" si="75"/>
        <v>1376.3785304054054</v>
      </c>
      <c r="M188" s="27">
        <v>2444448.27</v>
      </c>
      <c r="N188" s="27">
        <f t="shared" si="76"/>
        <v>2444448.27</v>
      </c>
      <c r="O188" s="61"/>
      <c r="P188" s="125" t="s">
        <v>63</v>
      </c>
      <c r="Q188" s="123">
        <v>150</v>
      </c>
      <c r="R188" s="123">
        <v>1369.04</v>
      </c>
      <c r="S188" s="67">
        <f t="shared" si="77"/>
        <v>2464275.6</v>
      </c>
      <c r="T188" s="123">
        <v>2464275.6</v>
      </c>
      <c r="U188" s="123"/>
      <c r="V188" s="125" t="s">
        <v>63</v>
      </c>
      <c r="W188" s="125">
        <v>150</v>
      </c>
      <c r="X188" s="125">
        <v>1369.04</v>
      </c>
      <c r="Y188" s="125">
        <v>2464275.6</v>
      </c>
      <c r="Z188" s="125">
        <v>2464275.6</v>
      </c>
      <c r="AA188" s="125"/>
      <c r="AB188" s="125" t="s">
        <v>63</v>
      </c>
      <c r="AC188" s="125">
        <v>150</v>
      </c>
      <c r="AD188" s="125">
        <v>1369.04</v>
      </c>
      <c r="AE188" s="125">
        <v>2464275.6</v>
      </c>
      <c r="AF188" s="125">
        <v>2464275.6</v>
      </c>
      <c r="AG188" s="125"/>
      <c r="AH188" s="158"/>
      <c r="AI188" s="146"/>
    </row>
    <row r="189" spans="1:35" s="145" customFormat="1" ht="32.25" customHeight="1">
      <c r="A189" s="10" t="s">
        <v>41</v>
      </c>
      <c r="B189" s="299"/>
      <c r="C189" s="299"/>
      <c r="D189" s="299"/>
      <c r="E189" s="299"/>
      <c r="F189" s="299"/>
      <c r="G189" s="299"/>
      <c r="H189" s="286"/>
      <c r="I189" s="286"/>
      <c r="J189" s="34" t="s">
        <v>63</v>
      </c>
      <c r="K189" s="15">
        <v>104</v>
      </c>
      <c r="L189" s="67">
        <f t="shared" si="75"/>
        <v>894.94503205128194</v>
      </c>
      <c r="M189" s="27">
        <v>1116891.3999999999</v>
      </c>
      <c r="N189" s="27">
        <f t="shared" si="76"/>
        <v>1116891.3999999999</v>
      </c>
      <c r="O189" s="61"/>
      <c r="P189" s="126" t="s">
        <v>63</v>
      </c>
      <c r="Q189" s="123">
        <v>102</v>
      </c>
      <c r="R189" s="123">
        <v>927.7</v>
      </c>
      <c r="S189" s="67">
        <f t="shared" si="77"/>
        <v>1135504.8</v>
      </c>
      <c r="T189" s="123">
        <v>1135504.8</v>
      </c>
      <c r="U189" s="123"/>
      <c r="V189" s="126" t="s">
        <v>63</v>
      </c>
      <c r="W189" s="125">
        <v>102</v>
      </c>
      <c r="X189" s="125">
        <v>927.7</v>
      </c>
      <c r="Y189" s="125">
        <v>1135504.8</v>
      </c>
      <c r="Z189" s="125">
        <v>1135504.8</v>
      </c>
      <c r="AA189" s="125"/>
      <c r="AB189" s="125" t="s">
        <v>63</v>
      </c>
      <c r="AC189" s="125">
        <v>102</v>
      </c>
      <c r="AD189" s="125">
        <v>927.7</v>
      </c>
      <c r="AE189" s="125">
        <v>1135504.8</v>
      </c>
      <c r="AF189" s="125">
        <v>1135504.8</v>
      </c>
      <c r="AG189" s="125"/>
      <c r="AH189" s="158"/>
      <c r="AI189" s="146"/>
    </row>
    <row r="190" spans="1:35" s="145" customFormat="1" ht="26.25" customHeight="1">
      <c r="A190" s="10" t="s">
        <v>18</v>
      </c>
      <c r="B190" s="299"/>
      <c r="C190" s="299"/>
      <c r="D190" s="299"/>
      <c r="E190" s="299"/>
      <c r="F190" s="299"/>
      <c r="G190" s="299"/>
      <c r="H190" s="286"/>
      <c r="I190" s="286"/>
      <c r="J190" s="34" t="s">
        <v>63</v>
      </c>
      <c r="K190" s="15">
        <v>14</v>
      </c>
      <c r="L190" s="67">
        <f t="shared" si="75"/>
        <v>880.33125000000007</v>
      </c>
      <c r="M190" s="27">
        <v>147895.65</v>
      </c>
      <c r="N190" s="27">
        <f t="shared" si="76"/>
        <v>147895.65</v>
      </c>
      <c r="O190" s="61"/>
      <c r="P190" s="126" t="s">
        <v>79</v>
      </c>
      <c r="Q190" s="123">
        <v>13</v>
      </c>
      <c r="R190" s="123">
        <v>886.12</v>
      </c>
      <c r="S190" s="67">
        <f t="shared" si="77"/>
        <v>138234.72</v>
      </c>
      <c r="T190" s="123">
        <v>138234.72</v>
      </c>
      <c r="U190" s="123"/>
      <c r="V190" s="126" t="s">
        <v>79</v>
      </c>
      <c r="W190" s="125">
        <v>13</v>
      </c>
      <c r="X190" s="125">
        <v>921.56</v>
      </c>
      <c r="Y190" s="125">
        <v>143763.35999999999</v>
      </c>
      <c r="Z190" s="125">
        <v>143763.35999999999</v>
      </c>
      <c r="AA190" s="125"/>
      <c r="AB190" s="125" t="s">
        <v>79</v>
      </c>
      <c r="AC190" s="125">
        <v>13</v>
      </c>
      <c r="AD190" s="125">
        <v>921.56</v>
      </c>
      <c r="AE190" s="125">
        <v>143763.35999999999</v>
      </c>
      <c r="AF190" s="125">
        <v>143763.35999999999</v>
      </c>
      <c r="AG190" s="125"/>
      <c r="AH190" s="158"/>
      <c r="AI190" s="146"/>
    </row>
    <row r="191" spans="1:35" s="145" customFormat="1" ht="24" customHeight="1">
      <c r="A191" s="10" t="s">
        <v>42</v>
      </c>
      <c r="B191" s="299"/>
      <c r="C191" s="299"/>
      <c r="D191" s="299"/>
      <c r="E191" s="299"/>
      <c r="F191" s="299"/>
      <c r="G191" s="299"/>
      <c r="H191" s="286"/>
      <c r="I191" s="286"/>
      <c r="J191" s="34" t="s">
        <v>63</v>
      </c>
      <c r="K191" s="19">
        <v>88</v>
      </c>
      <c r="L191" s="67">
        <f t="shared" si="75"/>
        <v>896.33871212121221</v>
      </c>
      <c r="M191" s="30">
        <v>946533.68</v>
      </c>
      <c r="N191" s="27">
        <f t="shared" si="76"/>
        <v>946533.68</v>
      </c>
      <c r="O191" s="61"/>
      <c r="P191" s="126" t="s">
        <v>63</v>
      </c>
      <c r="Q191" s="123">
        <v>88</v>
      </c>
      <c r="R191" s="123">
        <v>780.61875000000009</v>
      </c>
      <c r="S191" s="67">
        <f t="shared" si="77"/>
        <v>824333.4</v>
      </c>
      <c r="T191" s="123">
        <v>824333.4</v>
      </c>
      <c r="U191" s="123"/>
      <c r="V191" s="126" t="s">
        <v>63</v>
      </c>
      <c r="W191" s="125">
        <v>88</v>
      </c>
      <c r="X191" s="125">
        <v>858.68062499999996</v>
      </c>
      <c r="Y191" s="125">
        <v>906766.74</v>
      </c>
      <c r="Z191" s="125">
        <v>906766.74</v>
      </c>
      <c r="AA191" s="125"/>
      <c r="AB191" s="125" t="s">
        <v>63</v>
      </c>
      <c r="AC191" s="125">
        <v>88</v>
      </c>
      <c r="AD191" s="125">
        <v>944.54868750000003</v>
      </c>
      <c r="AE191" s="125">
        <v>997443.41399999999</v>
      </c>
      <c r="AF191" s="125">
        <v>997443.41399999999</v>
      </c>
      <c r="AG191" s="125"/>
      <c r="AH191" s="158"/>
      <c r="AI191" s="146"/>
    </row>
    <row r="192" spans="1:35" s="145" customFormat="1" ht="24" customHeight="1">
      <c r="A192" s="10" t="s">
        <v>19</v>
      </c>
      <c r="B192" s="299"/>
      <c r="C192" s="299"/>
      <c r="D192" s="299"/>
      <c r="E192" s="299"/>
      <c r="F192" s="299"/>
      <c r="G192" s="299"/>
      <c r="H192" s="286"/>
      <c r="I192" s="286"/>
      <c r="J192" s="34" t="s">
        <v>63</v>
      </c>
      <c r="K192" s="19">
        <v>125</v>
      </c>
      <c r="L192" s="67">
        <f t="shared" si="75"/>
        <v>900.22676666666666</v>
      </c>
      <c r="M192" s="30">
        <v>1350340.15</v>
      </c>
      <c r="N192" s="27">
        <f t="shared" si="76"/>
        <v>1350340.15</v>
      </c>
      <c r="O192" s="61"/>
      <c r="P192" s="126" t="s">
        <v>63</v>
      </c>
      <c r="Q192" s="123">
        <v>125</v>
      </c>
      <c r="R192" s="123">
        <v>831.21622666666678</v>
      </c>
      <c r="S192" s="67">
        <f t="shared" si="77"/>
        <v>1226824.3400000001</v>
      </c>
      <c r="T192" s="123">
        <v>1226824.3400000001</v>
      </c>
      <c r="U192" s="123"/>
      <c r="V192" s="126" t="s">
        <v>63</v>
      </c>
      <c r="W192" s="125">
        <v>125</v>
      </c>
      <c r="X192" s="125">
        <v>831.21622666666678</v>
      </c>
      <c r="Y192" s="125">
        <v>1246824.3400000001</v>
      </c>
      <c r="Z192" s="125">
        <v>1246824.3400000001</v>
      </c>
      <c r="AA192" s="125"/>
      <c r="AB192" s="126" t="s">
        <v>63</v>
      </c>
      <c r="AC192" s="125">
        <v>125</v>
      </c>
      <c r="AD192" s="125">
        <v>831.21622666666678</v>
      </c>
      <c r="AE192" s="125">
        <v>1246824.3400000001</v>
      </c>
      <c r="AF192" s="125">
        <v>1246824.3400000001</v>
      </c>
      <c r="AG192" s="125"/>
      <c r="AH192" s="158">
        <f>T192+T215</f>
        <v>1246824.3400000001</v>
      </c>
      <c r="AI192" s="146"/>
    </row>
    <row r="193" spans="1:35" s="145" customFormat="1" ht="24" customHeight="1">
      <c r="A193" s="10" t="s">
        <v>20</v>
      </c>
      <c r="B193" s="299"/>
      <c r="C193" s="299"/>
      <c r="D193" s="299"/>
      <c r="E193" s="299"/>
      <c r="F193" s="299"/>
      <c r="G193" s="299"/>
      <c r="H193" s="286"/>
      <c r="I193" s="286"/>
      <c r="J193" s="34" t="s">
        <v>63</v>
      </c>
      <c r="K193" s="53">
        <v>39</v>
      </c>
      <c r="L193" s="67">
        <f t="shared" si="75"/>
        <v>837.01846153846157</v>
      </c>
      <c r="M193" s="44">
        <v>391724.64</v>
      </c>
      <c r="N193" s="27">
        <f t="shared" si="76"/>
        <v>391724.64</v>
      </c>
      <c r="O193" s="63"/>
      <c r="P193" s="126" t="s">
        <v>79</v>
      </c>
      <c r="Q193" s="123">
        <v>40</v>
      </c>
      <c r="R193" s="123">
        <v>897.70150000000001</v>
      </c>
      <c r="S193" s="67">
        <f t="shared" si="77"/>
        <v>430896.72</v>
      </c>
      <c r="T193" s="123">
        <v>430896.72</v>
      </c>
      <c r="U193" s="123"/>
      <c r="V193" s="126" t="s">
        <v>79</v>
      </c>
      <c r="W193" s="125">
        <v>40</v>
      </c>
      <c r="X193" s="125">
        <v>897.70150000000001</v>
      </c>
      <c r="Y193" s="125">
        <v>430896.72</v>
      </c>
      <c r="Z193" s="125">
        <v>430896.72</v>
      </c>
      <c r="AA193" s="125"/>
      <c r="AB193" s="125" t="s">
        <v>79</v>
      </c>
      <c r="AC193" s="125">
        <v>40</v>
      </c>
      <c r="AD193" s="125">
        <v>897.70150000000001</v>
      </c>
      <c r="AE193" s="125">
        <v>430896.72</v>
      </c>
      <c r="AF193" s="125">
        <v>430896.72</v>
      </c>
      <c r="AG193" s="125"/>
      <c r="AH193" s="158"/>
      <c r="AI193" s="146"/>
    </row>
    <row r="194" spans="1:35" s="145" customFormat="1" ht="24" customHeight="1">
      <c r="A194" s="10" t="s">
        <v>43</v>
      </c>
      <c r="B194" s="299"/>
      <c r="C194" s="299"/>
      <c r="D194" s="299"/>
      <c r="E194" s="299"/>
      <c r="F194" s="299"/>
      <c r="G194" s="299"/>
      <c r="H194" s="286"/>
      <c r="I194" s="286"/>
      <c r="J194" s="34" t="s">
        <v>63</v>
      </c>
      <c r="K194" s="19">
        <v>115</v>
      </c>
      <c r="L194" s="67">
        <f t="shared" si="75"/>
        <v>882.35938405797106</v>
      </c>
      <c r="M194" s="30">
        <v>1217655.95</v>
      </c>
      <c r="N194" s="27">
        <f t="shared" si="76"/>
        <v>1217655.95</v>
      </c>
      <c r="O194" s="61"/>
      <c r="P194" s="126" t="s">
        <v>63</v>
      </c>
      <c r="Q194" s="123">
        <v>106</v>
      </c>
      <c r="R194" s="123">
        <v>904.47</v>
      </c>
      <c r="S194" s="67">
        <f t="shared" si="77"/>
        <v>1150485.95</v>
      </c>
      <c r="T194" s="123">
        <v>1150485.95</v>
      </c>
      <c r="U194" s="123"/>
      <c r="V194" s="126" t="s">
        <v>63</v>
      </c>
      <c r="W194" s="125">
        <v>106</v>
      </c>
      <c r="X194" s="125">
        <v>904.47</v>
      </c>
      <c r="Y194" s="125">
        <v>1150485.95</v>
      </c>
      <c r="Z194" s="125">
        <v>1150485.95</v>
      </c>
      <c r="AA194" s="125"/>
      <c r="AB194" s="125" t="s">
        <v>63</v>
      </c>
      <c r="AC194" s="125">
        <v>106</v>
      </c>
      <c r="AD194" s="125">
        <v>904.47</v>
      </c>
      <c r="AE194" s="125">
        <v>1150485.95</v>
      </c>
      <c r="AF194" s="125">
        <v>1150485.95</v>
      </c>
      <c r="AG194" s="157"/>
      <c r="AH194" s="158"/>
      <c r="AI194" s="146"/>
    </row>
    <row r="195" spans="1:35" s="145" customFormat="1" ht="24" customHeight="1">
      <c r="A195" s="10" t="s">
        <v>21</v>
      </c>
      <c r="B195" s="299"/>
      <c r="C195" s="299"/>
      <c r="D195" s="299"/>
      <c r="E195" s="299"/>
      <c r="F195" s="299"/>
      <c r="G195" s="299"/>
      <c r="H195" s="286"/>
      <c r="I195" s="286"/>
      <c r="J195" s="34" t="s">
        <v>63</v>
      </c>
      <c r="K195" s="19">
        <v>11</v>
      </c>
      <c r="L195" s="67">
        <f t="shared" si="75"/>
        <v>855.62325757575763</v>
      </c>
      <c r="M195" s="30">
        <v>112942.27</v>
      </c>
      <c r="N195" s="27">
        <f t="shared" si="76"/>
        <v>112942.27</v>
      </c>
      <c r="O195" s="61"/>
      <c r="P195" s="126" t="s">
        <v>79</v>
      </c>
      <c r="Q195" s="123">
        <v>11</v>
      </c>
      <c r="R195" s="123">
        <v>886.22</v>
      </c>
      <c r="S195" s="67">
        <f t="shared" si="77"/>
        <v>116980.88</v>
      </c>
      <c r="T195" s="123">
        <v>116980.88</v>
      </c>
      <c r="U195" s="123"/>
      <c r="V195" s="126" t="s">
        <v>79</v>
      </c>
      <c r="W195" s="125">
        <v>11</v>
      </c>
      <c r="X195" s="125">
        <v>886.22</v>
      </c>
      <c r="Y195" s="125">
        <v>116980.88</v>
      </c>
      <c r="Z195" s="125">
        <v>116980.88</v>
      </c>
      <c r="AA195" s="125"/>
      <c r="AB195" s="125" t="s">
        <v>79</v>
      </c>
      <c r="AC195" s="125">
        <v>11</v>
      </c>
      <c r="AD195" s="125">
        <v>886.22</v>
      </c>
      <c r="AE195" s="125">
        <v>116980.88</v>
      </c>
      <c r="AF195" s="125">
        <v>116980.88</v>
      </c>
      <c r="AG195" s="125"/>
      <c r="AH195" s="158"/>
      <c r="AI195" s="146"/>
    </row>
    <row r="196" spans="1:35" s="145" customFormat="1" ht="24" customHeight="1">
      <c r="A196" s="10" t="s">
        <v>22</v>
      </c>
      <c r="B196" s="299"/>
      <c r="C196" s="299"/>
      <c r="D196" s="299"/>
      <c r="E196" s="299"/>
      <c r="F196" s="299"/>
      <c r="G196" s="299"/>
      <c r="H196" s="286"/>
      <c r="I196" s="286"/>
      <c r="J196" s="34" t="s">
        <v>63</v>
      </c>
      <c r="K196" s="19">
        <v>55</v>
      </c>
      <c r="L196" s="67">
        <f t="shared" si="75"/>
        <v>855.62330303030296</v>
      </c>
      <c r="M196" s="30">
        <v>564711.38</v>
      </c>
      <c r="N196" s="27">
        <f t="shared" si="76"/>
        <v>564711.38</v>
      </c>
      <c r="O196" s="61"/>
      <c r="P196" s="90" t="s">
        <v>63</v>
      </c>
      <c r="Q196" s="123">
        <v>55</v>
      </c>
      <c r="R196" s="123">
        <v>937.4</v>
      </c>
      <c r="S196" s="67">
        <f t="shared" si="77"/>
        <v>618684</v>
      </c>
      <c r="T196" s="123">
        <v>618684</v>
      </c>
      <c r="U196" s="123"/>
      <c r="V196" s="90" t="s">
        <v>63</v>
      </c>
      <c r="W196" s="125">
        <v>55</v>
      </c>
      <c r="X196" s="125">
        <v>937.4</v>
      </c>
      <c r="Y196" s="125">
        <v>618684</v>
      </c>
      <c r="Z196" s="125">
        <v>618684</v>
      </c>
      <c r="AA196" s="125"/>
      <c r="AB196" s="90" t="s">
        <v>63</v>
      </c>
      <c r="AC196" s="125">
        <v>55</v>
      </c>
      <c r="AD196" s="125">
        <v>937.4</v>
      </c>
      <c r="AE196" s="125">
        <v>618684</v>
      </c>
      <c r="AF196" s="125">
        <v>618684</v>
      </c>
      <c r="AG196" s="125"/>
      <c r="AH196" s="158"/>
      <c r="AI196" s="146"/>
    </row>
    <row r="197" spans="1:35" s="145" customFormat="1" ht="24" customHeight="1">
      <c r="A197" s="10" t="s">
        <v>23</v>
      </c>
      <c r="B197" s="299"/>
      <c r="C197" s="299"/>
      <c r="D197" s="299"/>
      <c r="E197" s="299"/>
      <c r="F197" s="299"/>
      <c r="G197" s="299"/>
      <c r="H197" s="286"/>
      <c r="I197" s="286"/>
      <c r="J197" s="34" t="s">
        <v>63</v>
      </c>
      <c r="K197" s="19">
        <v>184</v>
      </c>
      <c r="L197" s="67">
        <f t="shared" si="75"/>
        <v>928.25470108695652</v>
      </c>
      <c r="M197" s="30">
        <v>2049586.38</v>
      </c>
      <c r="N197" s="27">
        <f t="shared" si="76"/>
        <v>2049586.38</v>
      </c>
      <c r="O197" s="61"/>
      <c r="P197" s="126" t="s">
        <v>63</v>
      </c>
      <c r="Q197" s="123">
        <v>170</v>
      </c>
      <c r="R197" s="123">
        <v>933.91</v>
      </c>
      <c r="S197" s="67">
        <f t="shared" si="77"/>
        <v>1905169.2</v>
      </c>
      <c r="T197" s="123">
        <v>1905169.2</v>
      </c>
      <c r="U197" s="123"/>
      <c r="V197" s="126" t="s">
        <v>63</v>
      </c>
      <c r="W197" s="125">
        <v>170</v>
      </c>
      <c r="X197" s="125">
        <v>933.91</v>
      </c>
      <c r="Y197" s="125">
        <v>1905169.2</v>
      </c>
      <c r="Z197" s="125">
        <v>1905169.2</v>
      </c>
      <c r="AA197" s="125"/>
      <c r="AB197" s="125" t="s">
        <v>63</v>
      </c>
      <c r="AC197" s="125">
        <v>170</v>
      </c>
      <c r="AD197" s="125">
        <v>933.91</v>
      </c>
      <c r="AE197" s="125">
        <v>1905169.2</v>
      </c>
      <c r="AF197" s="125">
        <v>1905169.2</v>
      </c>
      <c r="AG197" s="125"/>
      <c r="AH197" s="158"/>
      <c r="AI197" s="146"/>
    </row>
    <row r="198" spans="1:35" s="145" customFormat="1" ht="24" customHeight="1">
      <c r="A198" s="10" t="s">
        <v>24</v>
      </c>
      <c r="B198" s="299"/>
      <c r="C198" s="299"/>
      <c r="D198" s="299"/>
      <c r="E198" s="299"/>
      <c r="F198" s="299"/>
      <c r="G198" s="299"/>
      <c r="H198" s="286"/>
      <c r="I198" s="286"/>
      <c r="J198" s="34" t="s">
        <v>63</v>
      </c>
      <c r="K198" s="19">
        <v>12</v>
      </c>
      <c r="L198" s="67">
        <f t="shared" si="75"/>
        <v>855.6232638888888</v>
      </c>
      <c r="M198" s="30">
        <v>123209.75</v>
      </c>
      <c r="N198" s="27">
        <f t="shared" si="76"/>
        <v>123209.75</v>
      </c>
      <c r="O198" s="61"/>
      <c r="P198" s="126" t="s">
        <v>63</v>
      </c>
      <c r="Q198" s="123">
        <v>12</v>
      </c>
      <c r="R198" s="123">
        <v>886.22</v>
      </c>
      <c r="S198" s="67">
        <f t="shared" si="77"/>
        <v>127615.51</v>
      </c>
      <c r="T198" s="123">
        <v>127615.51</v>
      </c>
      <c r="U198" s="123"/>
      <c r="V198" s="126" t="s">
        <v>63</v>
      </c>
      <c r="W198" s="125">
        <v>12</v>
      </c>
      <c r="X198" s="125">
        <v>886.22</v>
      </c>
      <c r="Y198" s="125">
        <v>127615.51</v>
      </c>
      <c r="Z198" s="125">
        <v>127615.51</v>
      </c>
      <c r="AA198" s="125"/>
      <c r="AB198" s="125" t="s">
        <v>63</v>
      </c>
      <c r="AC198" s="125">
        <v>12</v>
      </c>
      <c r="AD198" s="125">
        <v>886.22</v>
      </c>
      <c r="AE198" s="125">
        <v>127615.51</v>
      </c>
      <c r="AF198" s="125">
        <v>127615.51</v>
      </c>
      <c r="AG198" s="125"/>
      <c r="AH198" s="158"/>
      <c r="AI198" s="146"/>
    </row>
    <row r="199" spans="1:35" s="143" customFormat="1" ht="24" customHeight="1">
      <c r="A199" s="10" t="s">
        <v>26</v>
      </c>
      <c r="B199" s="299"/>
      <c r="C199" s="299"/>
      <c r="D199" s="299"/>
      <c r="E199" s="299"/>
      <c r="F199" s="299"/>
      <c r="G199" s="299"/>
      <c r="H199" s="286"/>
      <c r="I199" s="286"/>
      <c r="J199" s="34" t="s">
        <v>63</v>
      </c>
      <c r="K199" s="19">
        <v>7</v>
      </c>
      <c r="L199" s="67">
        <f t="shared" si="75"/>
        <v>855.5236904761905</v>
      </c>
      <c r="M199" s="30">
        <v>71863.990000000005</v>
      </c>
      <c r="N199" s="27">
        <f t="shared" si="76"/>
        <v>71863.990000000005</v>
      </c>
      <c r="O199" s="61"/>
      <c r="P199" s="126" t="s">
        <v>63</v>
      </c>
      <c r="Q199" s="123">
        <v>7</v>
      </c>
      <c r="R199" s="123">
        <v>10633.440000000002</v>
      </c>
      <c r="S199" s="67">
        <f t="shared" si="77"/>
        <v>74434.080000000016</v>
      </c>
      <c r="T199" s="123">
        <v>74434.080000000016</v>
      </c>
      <c r="U199" s="123"/>
      <c r="V199" s="126" t="s">
        <v>63</v>
      </c>
      <c r="W199" s="125">
        <v>7</v>
      </c>
      <c r="X199" s="125">
        <v>10633.440000000002</v>
      </c>
      <c r="Y199" s="125">
        <v>74434.080000000016</v>
      </c>
      <c r="Z199" s="125">
        <v>74434.080000000016</v>
      </c>
      <c r="AA199" s="125"/>
      <c r="AB199" s="125" t="s">
        <v>63</v>
      </c>
      <c r="AC199" s="125">
        <v>7</v>
      </c>
      <c r="AD199" s="125">
        <v>10633.440000000002</v>
      </c>
      <c r="AE199" s="125">
        <v>74434.080000000016</v>
      </c>
      <c r="AF199" s="125">
        <v>74434.080000000016</v>
      </c>
      <c r="AG199" s="125"/>
      <c r="AH199" s="158"/>
      <c r="AI199" s="144"/>
    </row>
    <row r="200" spans="1:35" s="143" customFormat="1" ht="24" customHeight="1">
      <c r="A200" s="10" t="s">
        <v>28</v>
      </c>
      <c r="B200" s="299"/>
      <c r="C200" s="299"/>
      <c r="D200" s="299"/>
      <c r="E200" s="299"/>
      <c r="F200" s="299"/>
      <c r="G200" s="299"/>
      <c r="H200" s="286"/>
      <c r="I200" s="286"/>
      <c r="J200" s="34" t="s">
        <v>63</v>
      </c>
      <c r="K200" s="19">
        <v>90</v>
      </c>
      <c r="L200" s="67">
        <f t="shared" si="75"/>
        <v>1502.6090648148147</v>
      </c>
      <c r="M200" s="30">
        <f>1792817.79-170000</f>
        <v>1622817.79</v>
      </c>
      <c r="N200" s="27">
        <f t="shared" si="76"/>
        <v>1622817.79</v>
      </c>
      <c r="O200" s="61"/>
      <c r="P200" s="126" t="s">
        <v>79</v>
      </c>
      <c r="Q200" s="123">
        <v>94</v>
      </c>
      <c r="R200" s="123">
        <v>1566.02</v>
      </c>
      <c r="S200" s="67">
        <f t="shared" si="77"/>
        <v>1766473.8</v>
      </c>
      <c r="T200" s="123">
        <v>1766473.8</v>
      </c>
      <c r="U200" s="123"/>
      <c r="V200" s="126" t="s">
        <v>79</v>
      </c>
      <c r="W200" s="125">
        <v>94</v>
      </c>
      <c r="X200" s="125">
        <v>1566.02</v>
      </c>
      <c r="Y200" s="125">
        <v>1766473.8</v>
      </c>
      <c r="Z200" s="125">
        <v>1766473.8</v>
      </c>
      <c r="AA200" s="125"/>
      <c r="AB200" s="125" t="s">
        <v>79</v>
      </c>
      <c r="AC200" s="125">
        <v>94</v>
      </c>
      <c r="AD200" s="125">
        <v>1566.02</v>
      </c>
      <c r="AE200" s="125">
        <v>1766473.8</v>
      </c>
      <c r="AF200" s="125">
        <v>1766473.8</v>
      </c>
      <c r="AG200" s="125"/>
      <c r="AH200" s="158">
        <f>T200+T214</f>
        <v>1786473.8</v>
      </c>
      <c r="AI200" s="144"/>
    </row>
    <row r="201" spans="1:35" s="143" customFormat="1" ht="24" customHeight="1">
      <c r="A201" s="10" t="s">
        <v>13</v>
      </c>
      <c r="B201" s="299"/>
      <c r="C201" s="299"/>
      <c r="D201" s="299"/>
      <c r="E201" s="299"/>
      <c r="F201" s="299"/>
      <c r="G201" s="299"/>
      <c r="H201" s="286"/>
      <c r="I201" s="286"/>
      <c r="J201" s="34" t="s">
        <v>63</v>
      </c>
      <c r="K201" s="19">
        <v>62</v>
      </c>
      <c r="L201" s="67">
        <f t="shared" si="75"/>
        <v>874.40315860215048</v>
      </c>
      <c r="M201" s="30">
        <v>650555.94999999995</v>
      </c>
      <c r="N201" s="27">
        <f t="shared" si="76"/>
        <v>650555.94999999995</v>
      </c>
      <c r="O201" s="61"/>
      <c r="P201" s="126" t="s">
        <v>63</v>
      </c>
      <c r="Q201" s="123">
        <v>62</v>
      </c>
      <c r="R201" s="123">
        <v>891.82540322580644</v>
      </c>
      <c r="S201" s="67">
        <f t="shared" si="77"/>
        <v>663518.1</v>
      </c>
      <c r="T201" s="123">
        <v>663518.1</v>
      </c>
      <c r="U201" s="123"/>
      <c r="V201" s="126" t="s">
        <v>63</v>
      </c>
      <c r="W201" s="125">
        <v>62</v>
      </c>
      <c r="X201" s="125">
        <v>891.82540322580644</v>
      </c>
      <c r="Y201" s="125">
        <v>663518.1</v>
      </c>
      <c r="Z201" s="125">
        <v>663518.1</v>
      </c>
      <c r="AA201" s="125"/>
      <c r="AB201" s="125" t="s">
        <v>63</v>
      </c>
      <c r="AC201" s="125">
        <v>62</v>
      </c>
      <c r="AD201" s="125">
        <v>891.82540322580644</v>
      </c>
      <c r="AE201" s="125">
        <v>663518.1</v>
      </c>
      <c r="AF201" s="125">
        <v>663518.1</v>
      </c>
      <c r="AG201" s="159"/>
      <c r="AH201" s="158"/>
      <c r="AI201" s="144"/>
    </row>
    <row r="202" spans="1:35" s="143" customFormat="1" ht="24" customHeight="1">
      <c r="A202" s="10" t="s">
        <v>29</v>
      </c>
      <c r="B202" s="309"/>
      <c r="C202" s="309"/>
      <c r="D202" s="309"/>
      <c r="E202" s="309"/>
      <c r="F202" s="309"/>
      <c r="G202" s="309"/>
      <c r="H202" s="286"/>
      <c r="I202" s="286"/>
      <c r="J202" s="34" t="s">
        <v>63</v>
      </c>
      <c r="K202" s="19">
        <v>41</v>
      </c>
      <c r="L202" s="67">
        <f t="shared" si="75"/>
        <v>855.62319105691051</v>
      </c>
      <c r="M202" s="30">
        <v>420966.61</v>
      </c>
      <c r="N202" s="27">
        <f t="shared" si="76"/>
        <v>420966.61</v>
      </c>
      <c r="O202" s="61"/>
      <c r="P202" s="126" t="s">
        <v>79</v>
      </c>
      <c r="Q202" s="123">
        <v>38</v>
      </c>
      <c r="R202" s="123">
        <v>11060.96</v>
      </c>
      <c r="S202" s="67">
        <f t="shared" si="77"/>
        <v>420316.5</v>
      </c>
      <c r="T202" s="123">
        <v>420316.5</v>
      </c>
      <c r="U202" s="123"/>
      <c r="V202" s="126" t="s">
        <v>79</v>
      </c>
      <c r="W202" s="125">
        <v>38</v>
      </c>
      <c r="X202" s="125">
        <v>11060.96</v>
      </c>
      <c r="Y202" s="125">
        <v>420316.5</v>
      </c>
      <c r="Z202" s="125">
        <v>420316.5</v>
      </c>
      <c r="AA202" s="125"/>
      <c r="AB202" s="125" t="s">
        <v>79</v>
      </c>
      <c r="AC202" s="125">
        <v>38</v>
      </c>
      <c r="AD202" s="125">
        <v>11060.96</v>
      </c>
      <c r="AE202" s="125">
        <v>420316.5</v>
      </c>
      <c r="AF202" s="125">
        <v>420316.5</v>
      </c>
      <c r="AG202" s="159"/>
      <c r="AH202" s="158"/>
      <c r="AI202" s="144"/>
    </row>
    <row r="203" spans="1:35" s="143" customFormat="1" ht="24" customHeight="1">
      <c r="A203" s="10" t="s">
        <v>30</v>
      </c>
      <c r="B203" s="299"/>
      <c r="C203" s="299"/>
      <c r="D203" s="299"/>
      <c r="E203" s="299"/>
      <c r="F203" s="299"/>
      <c r="G203" s="299"/>
      <c r="H203" s="286"/>
      <c r="I203" s="286"/>
      <c r="J203" s="34" t="s">
        <v>63</v>
      </c>
      <c r="K203" s="19">
        <v>118</v>
      </c>
      <c r="L203" s="67">
        <f t="shared" si="75"/>
        <v>971.7197457627118</v>
      </c>
      <c r="M203" s="30">
        <v>1375955.16</v>
      </c>
      <c r="N203" s="27">
        <f t="shared" si="76"/>
        <v>1375955.16</v>
      </c>
      <c r="O203" s="61"/>
      <c r="P203" s="126" t="s">
        <v>63</v>
      </c>
      <c r="Q203" s="123">
        <v>118</v>
      </c>
      <c r="R203" s="123">
        <v>930.84</v>
      </c>
      <c r="S203" s="67">
        <f t="shared" si="77"/>
        <v>1318073.53</v>
      </c>
      <c r="T203" s="123">
        <v>1318073.53</v>
      </c>
      <c r="U203" s="123"/>
      <c r="V203" s="126" t="s">
        <v>63</v>
      </c>
      <c r="W203" s="125">
        <v>118</v>
      </c>
      <c r="X203" s="125">
        <v>930.84</v>
      </c>
      <c r="Y203" s="125">
        <v>1318073.53</v>
      </c>
      <c r="Z203" s="125">
        <v>1318073.53</v>
      </c>
      <c r="AA203" s="125"/>
      <c r="AB203" s="125" t="s">
        <v>63</v>
      </c>
      <c r="AC203" s="125">
        <v>118</v>
      </c>
      <c r="AD203" s="125">
        <v>930.84</v>
      </c>
      <c r="AE203" s="125">
        <v>1318073.53</v>
      </c>
      <c r="AF203" s="125">
        <v>1318073.53</v>
      </c>
      <c r="AG203" s="159"/>
      <c r="AH203" s="158"/>
      <c r="AI203" s="144"/>
    </row>
    <row r="204" spans="1:35" s="143" customFormat="1" ht="24" customHeight="1">
      <c r="A204" s="10" t="s">
        <v>31</v>
      </c>
      <c r="B204" s="299"/>
      <c r="C204" s="299"/>
      <c r="D204" s="299"/>
      <c r="E204" s="299"/>
      <c r="F204" s="299"/>
      <c r="G204" s="299"/>
      <c r="H204" s="286"/>
      <c r="I204" s="286"/>
      <c r="J204" s="34" t="s">
        <v>63</v>
      </c>
      <c r="K204" s="19">
        <v>53</v>
      </c>
      <c r="L204" s="67">
        <f t="shared" si="75"/>
        <v>1038.0470440251572</v>
      </c>
      <c r="M204" s="30">
        <v>660197.92000000004</v>
      </c>
      <c r="N204" s="27">
        <f t="shared" si="76"/>
        <v>660197.92000000004</v>
      </c>
      <c r="O204" s="61"/>
      <c r="P204" s="126" t="s">
        <v>63</v>
      </c>
      <c r="Q204" s="123">
        <v>58</v>
      </c>
      <c r="R204" s="123">
        <v>1011.3178160919539</v>
      </c>
      <c r="S204" s="67">
        <f t="shared" si="77"/>
        <v>703877.2</v>
      </c>
      <c r="T204" s="123">
        <v>703877.2</v>
      </c>
      <c r="U204" s="123"/>
      <c r="V204" s="126" t="s">
        <v>63</v>
      </c>
      <c r="W204" s="125">
        <v>58</v>
      </c>
      <c r="X204" s="125">
        <v>1011.3178160919539</v>
      </c>
      <c r="Y204" s="125">
        <v>703877.2</v>
      </c>
      <c r="Z204" s="125">
        <v>703877.2</v>
      </c>
      <c r="AA204" s="125"/>
      <c r="AB204" s="125" t="s">
        <v>63</v>
      </c>
      <c r="AC204" s="125">
        <v>58</v>
      </c>
      <c r="AD204" s="125">
        <v>1011.3178160919539</v>
      </c>
      <c r="AE204" s="125">
        <v>703877.2</v>
      </c>
      <c r="AF204" s="125">
        <v>703877.2</v>
      </c>
      <c r="AG204" s="125"/>
      <c r="AH204" s="158"/>
      <c r="AI204" s="144"/>
    </row>
    <row r="205" spans="1:35" s="143" customFormat="1" ht="22.5" customHeight="1">
      <c r="A205" s="10" t="s">
        <v>11</v>
      </c>
      <c r="B205" s="299"/>
      <c r="C205" s="299"/>
      <c r="D205" s="299"/>
      <c r="E205" s="299"/>
      <c r="F205" s="299"/>
      <c r="G205" s="299"/>
      <c r="H205" s="286"/>
      <c r="I205" s="286"/>
      <c r="J205" s="34" t="s">
        <v>63</v>
      </c>
      <c r="K205" s="19">
        <v>100</v>
      </c>
      <c r="L205" s="67">
        <f t="shared" si="75"/>
        <v>906.65208333333339</v>
      </c>
      <c r="M205" s="30">
        <v>1087982.5</v>
      </c>
      <c r="N205" s="27">
        <f t="shared" si="76"/>
        <v>1087982.5</v>
      </c>
      <c r="O205" s="50"/>
      <c r="P205" s="126" t="s">
        <v>63</v>
      </c>
      <c r="Q205" s="123">
        <v>97</v>
      </c>
      <c r="R205" s="123">
        <v>939.25529209621982</v>
      </c>
      <c r="S205" s="67">
        <f t="shared" si="77"/>
        <v>1093293.1599999999</v>
      </c>
      <c r="T205" s="123">
        <v>1093293.1599999999</v>
      </c>
      <c r="U205" s="123"/>
      <c r="V205" s="126" t="s">
        <v>63</v>
      </c>
      <c r="W205" s="125">
        <v>97</v>
      </c>
      <c r="X205" s="125">
        <v>939.25529209621982</v>
      </c>
      <c r="Y205" s="125">
        <v>1093293.1599999999</v>
      </c>
      <c r="Z205" s="125">
        <v>1093293.1599999999</v>
      </c>
      <c r="AA205" s="125"/>
      <c r="AB205" s="125" t="s">
        <v>63</v>
      </c>
      <c r="AC205" s="125">
        <v>97</v>
      </c>
      <c r="AD205" s="125">
        <v>939.25529209621982</v>
      </c>
      <c r="AE205" s="125">
        <v>1093293.1599999999</v>
      </c>
      <c r="AF205" s="125">
        <v>1093293.1599999999</v>
      </c>
      <c r="AG205" s="125"/>
      <c r="AH205" s="158"/>
      <c r="AI205" s="144"/>
    </row>
    <row r="206" spans="1:35" s="143" customFormat="1" ht="24" customHeight="1">
      <c r="A206" s="10" t="s">
        <v>33</v>
      </c>
      <c r="B206" s="299"/>
      <c r="C206" s="299"/>
      <c r="D206" s="299"/>
      <c r="E206" s="299"/>
      <c r="F206" s="299"/>
      <c r="G206" s="299"/>
      <c r="H206" s="286"/>
      <c r="I206" s="286"/>
      <c r="J206" s="34" t="s">
        <v>63</v>
      </c>
      <c r="K206" s="43">
        <v>94</v>
      </c>
      <c r="L206" s="67">
        <f t="shared" si="75"/>
        <v>949.60359929078015</v>
      </c>
      <c r="M206" s="44">
        <v>1071152.8600000001</v>
      </c>
      <c r="N206" s="27">
        <f t="shared" si="76"/>
        <v>1071152.8600000001</v>
      </c>
      <c r="O206" s="64"/>
      <c r="P206" s="126" t="s">
        <v>63</v>
      </c>
      <c r="Q206" s="123">
        <v>97</v>
      </c>
      <c r="R206" s="123">
        <v>919.65</v>
      </c>
      <c r="S206" s="67">
        <f t="shared" si="77"/>
        <v>1070477.1599999999</v>
      </c>
      <c r="T206" s="123">
        <v>1070477.1599999999</v>
      </c>
      <c r="U206" s="123"/>
      <c r="V206" s="126" t="s">
        <v>63</v>
      </c>
      <c r="W206" s="125">
        <v>97</v>
      </c>
      <c r="X206" s="125">
        <v>919.65</v>
      </c>
      <c r="Y206" s="125">
        <v>1070477.1599999999</v>
      </c>
      <c r="Z206" s="125">
        <v>1070477.1599999999</v>
      </c>
      <c r="AA206" s="125"/>
      <c r="AB206" s="125" t="s">
        <v>63</v>
      </c>
      <c r="AC206" s="125">
        <v>97</v>
      </c>
      <c r="AD206" s="125">
        <v>919.65</v>
      </c>
      <c r="AE206" s="125">
        <v>1070477.1599999999</v>
      </c>
      <c r="AF206" s="125">
        <v>1070477.1599999999</v>
      </c>
      <c r="AG206" s="125"/>
      <c r="AH206" s="158"/>
      <c r="AI206" s="144"/>
    </row>
    <row r="207" spans="1:35" s="143" customFormat="1" ht="24" customHeight="1">
      <c r="A207" s="10" t="s">
        <v>12</v>
      </c>
      <c r="B207" s="299"/>
      <c r="C207" s="299"/>
      <c r="D207" s="299"/>
      <c r="E207" s="299"/>
      <c r="F207" s="299"/>
      <c r="G207" s="299"/>
      <c r="H207" s="286"/>
      <c r="I207" s="286"/>
      <c r="J207" s="34" t="s">
        <v>63</v>
      </c>
      <c r="K207" s="19">
        <v>74</v>
      </c>
      <c r="L207" s="67">
        <f t="shared" si="75"/>
        <v>895.04467342342343</v>
      </c>
      <c r="M207" s="30">
        <v>794799.67</v>
      </c>
      <c r="N207" s="27">
        <f t="shared" si="76"/>
        <v>794799.67</v>
      </c>
      <c r="O207" s="61"/>
      <c r="P207" s="126" t="s">
        <v>79</v>
      </c>
      <c r="Q207" s="123">
        <v>74</v>
      </c>
      <c r="R207" s="123">
        <v>927.8</v>
      </c>
      <c r="S207" s="67">
        <f t="shared" si="77"/>
        <v>823885.33</v>
      </c>
      <c r="T207" s="123">
        <v>823885.33</v>
      </c>
      <c r="U207" s="123"/>
      <c r="V207" s="126" t="s">
        <v>79</v>
      </c>
      <c r="W207" s="125">
        <v>74</v>
      </c>
      <c r="X207" s="125">
        <v>927.88</v>
      </c>
      <c r="Y207" s="125">
        <v>823885.33</v>
      </c>
      <c r="Z207" s="125">
        <v>823885.33</v>
      </c>
      <c r="AA207" s="125"/>
      <c r="AB207" s="125" t="s">
        <v>79</v>
      </c>
      <c r="AC207" s="125">
        <v>74</v>
      </c>
      <c r="AD207" s="125">
        <v>927.88</v>
      </c>
      <c r="AE207" s="125">
        <v>823885.33</v>
      </c>
      <c r="AF207" s="125">
        <v>823885.33</v>
      </c>
      <c r="AG207" s="124"/>
      <c r="AH207" s="158"/>
      <c r="AI207" s="144"/>
    </row>
    <row r="208" spans="1:35" s="143" customFormat="1" ht="24" customHeight="1">
      <c r="A208" s="10" t="s">
        <v>27</v>
      </c>
      <c r="B208" s="299"/>
      <c r="C208" s="299"/>
      <c r="D208" s="299"/>
      <c r="E208" s="299"/>
      <c r="F208" s="299"/>
      <c r="G208" s="299"/>
      <c r="H208" s="286"/>
      <c r="I208" s="286"/>
      <c r="J208" s="34" t="s">
        <v>63</v>
      </c>
      <c r="K208" s="47">
        <v>68</v>
      </c>
      <c r="L208" s="67">
        <f t="shared" si="75"/>
        <v>893.43933823529414</v>
      </c>
      <c r="M208" s="48">
        <v>729046.5</v>
      </c>
      <c r="N208" s="27">
        <f t="shared" si="76"/>
        <v>729046.5</v>
      </c>
      <c r="O208" s="65"/>
      <c r="P208" s="126" t="s">
        <v>79</v>
      </c>
      <c r="Q208" s="123">
        <v>65</v>
      </c>
      <c r="R208" s="123">
        <v>924.34307692307686</v>
      </c>
      <c r="S208" s="67">
        <f t="shared" si="77"/>
        <v>720987.6</v>
      </c>
      <c r="T208" s="123">
        <v>720987.6</v>
      </c>
      <c r="U208" s="123"/>
      <c r="V208" s="126" t="s">
        <v>79</v>
      </c>
      <c r="W208" s="125">
        <v>65</v>
      </c>
      <c r="X208" s="125">
        <v>966.92035897435892</v>
      </c>
      <c r="Y208" s="125">
        <v>754197.88</v>
      </c>
      <c r="Z208" s="125">
        <v>754197.88</v>
      </c>
      <c r="AA208" s="125"/>
      <c r="AB208" s="125" t="s">
        <v>79</v>
      </c>
      <c r="AC208" s="125">
        <v>65</v>
      </c>
      <c r="AD208" s="125">
        <v>1015.2663846153846</v>
      </c>
      <c r="AE208" s="125">
        <v>791907.78</v>
      </c>
      <c r="AF208" s="125">
        <v>791907.78</v>
      </c>
      <c r="AG208" s="124"/>
      <c r="AH208" s="158"/>
      <c r="AI208" s="144"/>
    </row>
    <row r="209" spans="1:35" s="143" customFormat="1" ht="41.25" customHeight="1">
      <c r="A209" s="10" t="s">
        <v>44</v>
      </c>
      <c r="B209" s="299"/>
      <c r="C209" s="299"/>
      <c r="D209" s="299"/>
      <c r="E209" s="299"/>
      <c r="F209" s="299"/>
      <c r="G209" s="299"/>
      <c r="H209" s="286"/>
      <c r="I209" s="286"/>
      <c r="J209" s="34" t="s">
        <v>63</v>
      </c>
      <c r="K209" s="19">
        <v>100</v>
      </c>
      <c r="L209" s="67">
        <f t="shared" si="75"/>
        <v>1044.2684499999998</v>
      </c>
      <c r="M209" s="30">
        <v>1253122.1399999999</v>
      </c>
      <c r="N209" s="27">
        <f t="shared" si="76"/>
        <v>1253122.1399999999</v>
      </c>
      <c r="O209" s="61"/>
      <c r="P209" s="126" t="s">
        <v>79</v>
      </c>
      <c r="Q209" s="123">
        <v>91</v>
      </c>
      <c r="R209" s="123">
        <v>1092.54</v>
      </c>
      <c r="S209" s="67">
        <f t="shared" si="77"/>
        <v>1193048.3999999999</v>
      </c>
      <c r="T209" s="123">
        <v>1193048.3999999999</v>
      </c>
      <c r="U209" s="123"/>
      <c r="V209" s="126" t="s">
        <v>79</v>
      </c>
      <c r="W209" s="125">
        <v>91</v>
      </c>
      <c r="X209" s="125">
        <v>1092.54</v>
      </c>
      <c r="Y209" s="125">
        <v>1193048.3999999999</v>
      </c>
      <c r="Z209" s="125">
        <v>1193048.3999999999</v>
      </c>
      <c r="AA209" s="125"/>
      <c r="AB209" s="125" t="s">
        <v>79</v>
      </c>
      <c r="AC209" s="125">
        <v>91</v>
      </c>
      <c r="AD209" s="125">
        <v>1092.54</v>
      </c>
      <c r="AE209" s="125">
        <v>1193048.3999999999</v>
      </c>
      <c r="AF209" s="125">
        <v>1193048.3999999999</v>
      </c>
      <c r="AG209" s="124"/>
      <c r="AH209" s="158"/>
      <c r="AI209" s="144"/>
    </row>
    <row r="210" spans="1:35" s="143" customFormat="1" ht="38.25" customHeight="1">
      <c r="A210" s="10" t="s">
        <v>25</v>
      </c>
      <c r="B210" s="299"/>
      <c r="C210" s="299"/>
      <c r="D210" s="299"/>
      <c r="E210" s="299"/>
      <c r="F210" s="299"/>
      <c r="G210" s="299"/>
      <c r="H210" s="286"/>
      <c r="I210" s="286"/>
      <c r="J210" s="34" t="s">
        <v>63</v>
      </c>
      <c r="K210" s="19">
        <v>29</v>
      </c>
      <c r="L210" s="67">
        <f t="shared" si="75"/>
        <v>837.81080459770101</v>
      </c>
      <c r="M210" s="30">
        <v>291558.15999999997</v>
      </c>
      <c r="N210" s="27">
        <f t="shared" si="76"/>
        <v>291558.15999999997</v>
      </c>
      <c r="O210" s="61"/>
      <c r="P210" s="126" t="s">
        <v>63</v>
      </c>
      <c r="Q210" s="123">
        <v>28</v>
      </c>
      <c r="R210" s="123">
        <v>871.17357142857145</v>
      </c>
      <c r="S210" s="67">
        <f t="shared" si="77"/>
        <v>292714.32</v>
      </c>
      <c r="T210" s="123">
        <v>292714.32</v>
      </c>
      <c r="U210" s="123"/>
      <c r="V210" s="126" t="s">
        <v>63</v>
      </c>
      <c r="W210" s="125">
        <v>28</v>
      </c>
      <c r="X210" s="125">
        <v>871.17357142857145</v>
      </c>
      <c r="Y210" s="125">
        <v>292714.32</v>
      </c>
      <c r="Z210" s="125">
        <v>292714.32</v>
      </c>
      <c r="AA210" s="125"/>
      <c r="AB210" s="125" t="s">
        <v>63</v>
      </c>
      <c r="AC210" s="125">
        <v>28</v>
      </c>
      <c r="AD210" s="125">
        <v>871.17357142857145</v>
      </c>
      <c r="AE210" s="125">
        <v>292714.32</v>
      </c>
      <c r="AF210" s="125">
        <v>292714.32</v>
      </c>
      <c r="AG210" s="160"/>
      <c r="AI210" s="144"/>
    </row>
    <row r="211" spans="1:35" s="143" customFormat="1" ht="38.25" hidden="1" customHeight="1">
      <c r="A211" s="10" t="s">
        <v>62</v>
      </c>
      <c r="B211" s="299"/>
      <c r="C211" s="299"/>
      <c r="D211" s="299"/>
      <c r="E211" s="299"/>
      <c r="F211" s="299"/>
      <c r="G211" s="299"/>
      <c r="H211" s="245"/>
      <c r="I211" s="245"/>
      <c r="J211" s="34"/>
      <c r="K211" s="19"/>
      <c r="L211" s="67"/>
      <c r="M211" s="30">
        <v>3600000</v>
      </c>
      <c r="N211" s="27">
        <f t="shared" si="76"/>
        <v>3600000</v>
      </c>
      <c r="O211" s="61"/>
      <c r="P211" s="137"/>
      <c r="Q211" s="161"/>
      <c r="R211" s="161"/>
      <c r="S211" s="161"/>
      <c r="T211" s="161"/>
      <c r="U211" s="161"/>
      <c r="V211" s="137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I211" s="144"/>
    </row>
    <row r="212" spans="1:35" ht="23.25" customHeight="1">
      <c r="B212" s="162"/>
      <c r="C212" s="163"/>
      <c r="D212" s="163"/>
      <c r="E212" s="163"/>
      <c r="F212" s="163"/>
      <c r="G212" s="164"/>
      <c r="H212" s="300" t="s">
        <v>172</v>
      </c>
      <c r="I212" s="302" t="s">
        <v>129</v>
      </c>
      <c r="J212" s="304" t="s">
        <v>63</v>
      </c>
      <c r="K212" s="306" t="e">
        <f>K214+#REF!+#REF!+#REF!+#REF!</f>
        <v>#REF!</v>
      </c>
      <c r="L212" s="290"/>
      <c r="M212" s="290" t="e">
        <f>M214+#REF!+#REF!+#REF!+#REF!</f>
        <v>#REF!</v>
      </c>
      <c r="N212" s="290" t="e">
        <f>N214+#REF!+#REF!+#REF!+#REF!</f>
        <v>#REF!</v>
      </c>
      <c r="O212" s="290" t="e">
        <f>O214+#REF!+#REF!+#REF!+#REF!</f>
        <v>#REF!</v>
      </c>
      <c r="P212" s="290" t="str">
        <f>P214</f>
        <v>чел</v>
      </c>
      <c r="Q212" s="290">
        <f>Q214+Q215</f>
        <v>0.6</v>
      </c>
      <c r="R212" s="290">
        <f>R214+R215</f>
        <v>10000</v>
      </c>
      <c r="S212" s="290">
        <f>S214+S215+S216</f>
        <v>70000</v>
      </c>
      <c r="T212" s="290">
        <f t="shared" ref="T212:U212" si="78">T214+T215+T216</f>
        <v>70000</v>
      </c>
      <c r="U212" s="290">
        <f t="shared" si="78"/>
        <v>0</v>
      </c>
      <c r="V212" s="290">
        <f t="shared" ref="V212:AG212" si="79">V214+V215</f>
        <v>0</v>
      </c>
      <c r="W212" s="290">
        <f t="shared" si="79"/>
        <v>0</v>
      </c>
      <c r="X212" s="290">
        <f t="shared" si="79"/>
        <v>0</v>
      </c>
      <c r="Y212" s="290">
        <f t="shared" si="79"/>
        <v>0</v>
      </c>
      <c r="Z212" s="290">
        <f t="shared" si="79"/>
        <v>0</v>
      </c>
      <c r="AA212" s="290">
        <f t="shared" si="79"/>
        <v>0</v>
      </c>
      <c r="AB212" s="290">
        <f t="shared" si="79"/>
        <v>0</v>
      </c>
      <c r="AC212" s="290">
        <f t="shared" si="79"/>
        <v>0</v>
      </c>
      <c r="AD212" s="290">
        <f t="shared" si="79"/>
        <v>0</v>
      </c>
      <c r="AE212" s="290">
        <f t="shared" si="79"/>
        <v>0</v>
      </c>
      <c r="AF212" s="290">
        <f t="shared" si="79"/>
        <v>0</v>
      </c>
      <c r="AG212" s="290">
        <f t="shared" si="79"/>
        <v>0</v>
      </c>
      <c r="AI212" s="127"/>
    </row>
    <row r="213" spans="1:35" ht="204.75" customHeight="1">
      <c r="A213" s="165"/>
      <c r="B213" s="166"/>
      <c r="C213" s="167"/>
      <c r="D213" s="167"/>
      <c r="E213" s="167"/>
      <c r="F213" s="167"/>
      <c r="G213" s="168"/>
      <c r="H213" s="301"/>
      <c r="I213" s="303"/>
      <c r="J213" s="305"/>
      <c r="K213" s="307"/>
      <c r="L213" s="298"/>
      <c r="M213" s="298"/>
      <c r="N213" s="298"/>
      <c r="O213" s="298"/>
      <c r="P213" s="291"/>
      <c r="Q213" s="291"/>
      <c r="R213" s="291"/>
      <c r="S213" s="291"/>
      <c r="T213" s="291"/>
      <c r="U213" s="291"/>
      <c r="V213" s="291"/>
      <c r="W213" s="291"/>
      <c r="X213" s="291"/>
      <c r="Y213" s="291"/>
      <c r="Z213" s="291"/>
      <c r="AA213" s="291"/>
      <c r="AB213" s="291"/>
      <c r="AC213" s="291"/>
      <c r="AD213" s="291"/>
      <c r="AE213" s="291"/>
      <c r="AF213" s="291"/>
      <c r="AG213" s="291"/>
      <c r="AI213" s="127"/>
    </row>
    <row r="214" spans="1:35" ht="42" customHeight="1">
      <c r="A214" s="108" t="s">
        <v>28</v>
      </c>
      <c r="B214" s="292"/>
      <c r="C214" s="293"/>
      <c r="D214" s="293"/>
      <c r="E214" s="293"/>
      <c r="F214" s="293"/>
      <c r="G214" s="294"/>
      <c r="H214" s="169"/>
      <c r="I214" s="170"/>
      <c r="J214" s="34" t="s">
        <v>79</v>
      </c>
      <c r="K214" s="171">
        <f>M214/L214/12</f>
        <v>0.58333333333333337</v>
      </c>
      <c r="L214" s="123">
        <v>5000</v>
      </c>
      <c r="M214" s="123">
        <v>35000</v>
      </c>
      <c r="N214" s="123">
        <v>35000</v>
      </c>
      <c r="O214" s="172"/>
      <c r="P214" s="133" t="s">
        <v>79</v>
      </c>
      <c r="Q214" s="123">
        <v>0.3</v>
      </c>
      <c r="R214" s="123">
        <v>5000</v>
      </c>
      <c r="S214" s="122">
        <f>T214+U214</f>
        <v>20000</v>
      </c>
      <c r="T214" s="122">
        <v>20000</v>
      </c>
      <c r="U214" s="122">
        <v>0</v>
      </c>
      <c r="V214" s="133"/>
      <c r="W214" s="133">
        <v>0</v>
      </c>
      <c r="X214" s="133"/>
      <c r="Y214" s="133"/>
      <c r="Z214" s="133"/>
      <c r="AA214" s="133"/>
      <c r="AB214" s="133"/>
      <c r="AC214" s="133">
        <v>0</v>
      </c>
      <c r="AD214" s="133"/>
      <c r="AE214" s="133"/>
      <c r="AF214" s="133"/>
      <c r="AG214" s="133"/>
      <c r="AI214" s="127"/>
    </row>
    <row r="215" spans="1:35" ht="42" customHeight="1">
      <c r="A215" s="173" t="s">
        <v>19</v>
      </c>
      <c r="B215" s="295"/>
      <c r="C215" s="296"/>
      <c r="D215" s="296"/>
      <c r="E215" s="296"/>
      <c r="F215" s="296"/>
      <c r="G215" s="297"/>
      <c r="H215" s="260"/>
      <c r="I215" s="174"/>
      <c r="J215" s="34"/>
      <c r="K215" s="171"/>
      <c r="L215" s="123"/>
      <c r="M215" s="123"/>
      <c r="N215" s="123"/>
      <c r="O215" s="172"/>
      <c r="P215" s="126" t="s">
        <v>79</v>
      </c>
      <c r="Q215" s="123">
        <v>0.3</v>
      </c>
      <c r="R215" s="123">
        <v>5000</v>
      </c>
      <c r="S215" s="123">
        <f>T215+U215</f>
        <v>20000</v>
      </c>
      <c r="T215" s="123">
        <v>20000</v>
      </c>
      <c r="U215" s="123">
        <v>0</v>
      </c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33"/>
      <c r="AI215" s="127"/>
    </row>
    <row r="216" spans="1:35" ht="42" customHeight="1">
      <c r="A216" s="173" t="s">
        <v>16</v>
      </c>
      <c r="B216" s="257"/>
      <c r="C216" s="258"/>
      <c r="D216" s="258"/>
      <c r="E216" s="258"/>
      <c r="F216" s="258"/>
      <c r="G216" s="259"/>
      <c r="H216" s="260"/>
      <c r="I216" s="174"/>
      <c r="J216" s="34"/>
      <c r="K216" s="171"/>
      <c r="L216" s="123"/>
      <c r="M216" s="123"/>
      <c r="N216" s="123"/>
      <c r="O216" s="172"/>
      <c r="P216" s="126"/>
      <c r="Q216" s="123"/>
      <c r="R216" s="123"/>
      <c r="S216" s="123">
        <v>30000</v>
      </c>
      <c r="T216" s="123">
        <v>30000</v>
      </c>
      <c r="U216" s="123">
        <v>0</v>
      </c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33"/>
      <c r="AI216" s="127"/>
    </row>
    <row r="217" spans="1:35" s="143" customFormat="1" ht="180.75" customHeight="1">
      <c r="A217" s="198" t="s">
        <v>38</v>
      </c>
      <c r="B217" s="199" t="s">
        <v>5</v>
      </c>
      <c r="C217" s="199" t="s">
        <v>55</v>
      </c>
      <c r="D217" s="200" t="s">
        <v>105</v>
      </c>
      <c r="E217" s="199" t="s">
        <v>6</v>
      </c>
      <c r="F217" s="200" t="s">
        <v>106</v>
      </c>
      <c r="G217" s="201">
        <v>1111</v>
      </c>
      <c r="H217" s="202" t="s">
        <v>164</v>
      </c>
      <c r="I217" s="203" t="s">
        <v>109</v>
      </c>
      <c r="J217" s="204" t="s">
        <v>110</v>
      </c>
      <c r="K217" s="205">
        <f>K218+K219+K220+K221+K222</f>
        <v>19</v>
      </c>
      <c r="L217" s="177"/>
      <c r="M217" s="177">
        <f t="shared" ref="M217:AG217" si="80">M218+M219+M220+M221+M222</f>
        <v>1008876.28</v>
      </c>
      <c r="N217" s="177">
        <f t="shared" si="80"/>
        <v>1008876.28</v>
      </c>
      <c r="O217" s="177">
        <f t="shared" si="80"/>
        <v>0</v>
      </c>
      <c r="P217" s="177"/>
      <c r="Q217" s="177">
        <f t="shared" si="80"/>
        <v>19</v>
      </c>
      <c r="R217" s="177">
        <f t="shared" si="80"/>
        <v>476341.95090909093</v>
      </c>
      <c r="S217" s="177">
        <f t="shared" si="80"/>
        <v>1105363.8599999999</v>
      </c>
      <c r="T217" s="177">
        <f t="shared" si="80"/>
        <v>1105363.8599999999</v>
      </c>
      <c r="U217" s="177">
        <f t="shared" si="80"/>
        <v>0</v>
      </c>
      <c r="V217" s="177" t="e">
        <f t="shared" si="80"/>
        <v>#VALUE!</v>
      </c>
      <c r="W217" s="177">
        <f t="shared" si="80"/>
        <v>19</v>
      </c>
      <c r="X217" s="177">
        <f t="shared" si="80"/>
        <v>474149.45090909093</v>
      </c>
      <c r="Y217" s="177">
        <f t="shared" si="80"/>
        <v>1091206.8599999999</v>
      </c>
      <c r="Z217" s="177">
        <f t="shared" si="80"/>
        <v>1091206.8599999999</v>
      </c>
      <c r="AA217" s="177">
        <f t="shared" si="80"/>
        <v>0</v>
      </c>
      <c r="AB217" s="177" t="e">
        <f t="shared" si="80"/>
        <v>#VALUE!</v>
      </c>
      <c r="AC217" s="177">
        <f t="shared" si="80"/>
        <v>19</v>
      </c>
      <c r="AD217" s="177">
        <f t="shared" si="80"/>
        <v>471956.95090909093</v>
      </c>
      <c r="AE217" s="177">
        <f t="shared" si="80"/>
        <v>1080149.8599999999</v>
      </c>
      <c r="AF217" s="177">
        <f t="shared" si="80"/>
        <v>1077049.8599999999</v>
      </c>
      <c r="AG217" s="177">
        <f t="shared" si="80"/>
        <v>0</v>
      </c>
      <c r="AI217" s="144"/>
    </row>
    <row r="218" spans="1:35" ht="72" customHeight="1">
      <c r="A218" s="261" t="s">
        <v>108</v>
      </c>
      <c r="B218" s="261"/>
      <c r="C218" s="261"/>
      <c r="D218" s="261"/>
      <c r="E218" s="254"/>
      <c r="F218" s="254"/>
      <c r="G218" s="254"/>
      <c r="H218" s="286" t="s">
        <v>167</v>
      </c>
      <c r="I218" s="261" t="s">
        <v>187</v>
      </c>
      <c r="J218" s="196" t="s">
        <v>110</v>
      </c>
      <c r="K218" s="179">
        <v>11</v>
      </c>
      <c r="L218" s="180">
        <v>45460</v>
      </c>
      <c r="M218" s="40">
        <v>500060</v>
      </c>
      <c r="N218" s="40">
        <v>500060</v>
      </c>
      <c r="O218" s="181"/>
      <c r="P218" s="196" t="s">
        <v>110</v>
      </c>
      <c r="Q218" s="180">
        <v>11</v>
      </c>
      <c r="R218" s="40">
        <f>S218/Q218</f>
        <v>44448.090909090912</v>
      </c>
      <c r="S218" s="40">
        <v>488929</v>
      </c>
      <c r="T218" s="40">
        <v>488929</v>
      </c>
      <c r="U218" s="122"/>
      <c r="V218" s="178" t="s">
        <v>110</v>
      </c>
      <c r="W218" s="179">
        <v>11</v>
      </c>
      <c r="X218" s="75">
        <f>Y218/W218</f>
        <v>43436.090909090912</v>
      </c>
      <c r="Y218" s="75">
        <v>477797</v>
      </c>
      <c r="Z218" s="75">
        <f>Y218</f>
        <v>477797</v>
      </c>
      <c r="AA218" s="133"/>
      <c r="AB218" s="182" t="s">
        <v>110</v>
      </c>
      <c r="AC218" s="179">
        <v>11</v>
      </c>
      <c r="AD218" s="75">
        <f>AE218/AC218</f>
        <v>42424.090909090912</v>
      </c>
      <c r="AE218" s="75">
        <v>466665</v>
      </c>
      <c r="AF218" s="75">
        <f>AE218</f>
        <v>466665</v>
      </c>
      <c r="AG218" s="133"/>
      <c r="AI218" s="127"/>
    </row>
    <row r="219" spans="1:35" ht="63.75" customHeight="1">
      <c r="A219" s="261" t="s">
        <v>39</v>
      </c>
      <c r="B219" s="254"/>
      <c r="C219" s="254"/>
      <c r="D219" s="254"/>
      <c r="E219" s="254"/>
      <c r="F219" s="254"/>
      <c r="G219" s="254"/>
      <c r="H219" s="286"/>
      <c r="I219" s="261" t="s">
        <v>180</v>
      </c>
      <c r="J219" s="196" t="s">
        <v>110</v>
      </c>
      <c r="K219" s="179">
        <v>4</v>
      </c>
      <c r="L219" s="180">
        <v>41375</v>
      </c>
      <c r="M219" s="40">
        <v>165500</v>
      </c>
      <c r="N219" s="40">
        <v>165500</v>
      </c>
      <c r="O219" s="181"/>
      <c r="P219" s="197" t="s">
        <v>110</v>
      </c>
      <c r="Q219" s="180">
        <v>4</v>
      </c>
      <c r="R219" s="180">
        <v>40912.5</v>
      </c>
      <c r="S219" s="40">
        <v>163650</v>
      </c>
      <c r="T219" s="40">
        <v>163650</v>
      </c>
      <c r="U219" s="232"/>
      <c r="V219" s="182" t="s">
        <v>110</v>
      </c>
      <c r="W219" s="179">
        <v>4</v>
      </c>
      <c r="X219" s="180">
        <v>40525</v>
      </c>
      <c r="Y219" s="75">
        <v>162100</v>
      </c>
      <c r="Z219" s="40">
        <v>162100</v>
      </c>
      <c r="AA219" s="148"/>
      <c r="AB219" s="182" t="s">
        <v>110</v>
      </c>
      <c r="AC219" s="179">
        <v>4</v>
      </c>
      <c r="AD219" s="180">
        <v>40137.5</v>
      </c>
      <c r="AE219" s="75">
        <v>163650</v>
      </c>
      <c r="AF219" s="40">
        <v>160550</v>
      </c>
      <c r="AG219" s="137"/>
      <c r="AI219" s="127"/>
    </row>
    <row r="220" spans="1:35" ht="39" customHeight="1">
      <c r="A220" s="195" t="s">
        <v>21</v>
      </c>
      <c r="B220" s="254"/>
      <c r="C220" s="254"/>
      <c r="D220" s="254"/>
      <c r="E220" s="254"/>
      <c r="F220" s="254"/>
      <c r="G220" s="254"/>
      <c r="H220" s="286"/>
      <c r="I220" s="254" t="s">
        <v>181</v>
      </c>
      <c r="J220" s="196" t="s">
        <v>110</v>
      </c>
      <c r="K220" s="179">
        <v>1</v>
      </c>
      <c r="L220" s="180">
        <v>2520</v>
      </c>
      <c r="M220" s="40">
        <v>2520</v>
      </c>
      <c r="N220" s="40">
        <v>2520</v>
      </c>
      <c r="O220" s="181"/>
      <c r="P220" s="197" t="s">
        <v>110</v>
      </c>
      <c r="Q220" s="180">
        <v>1</v>
      </c>
      <c r="R220" s="180">
        <v>2409</v>
      </c>
      <c r="S220" s="40">
        <v>2409</v>
      </c>
      <c r="T220" s="40">
        <v>2409</v>
      </c>
      <c r="U220" s="122"/>
      <c r="V220" s="182" t="s">
        <v>110</v>
      </c>
      <c r="W220" s="179">
        <v>1</v>
      </c>
      <c r="X220" s="75">
        <v>2298</v>
      </c>
      <c r="Y220" s="75">
        <v>2298</v>
      </c>
      <c r="Z220" s="75">
        <v>2298</v>
      </c>
      <c r="AA220" s="133"/>
      <c r="AB220" s="182" t="s">
        <v>110</v>
      </c>
      <c r="AC220" s="179">
        <v>1</v>
      </c>
      <c r="AD220" s="75">
        <v>2187</v>
      </c>
      <c r="AE220" s="75">
        <v>2187</v>
      </c>
      <c r="AF220" s="75">
        <v>2187</v>
      </c>
      <c r="AG220" s="133"/>
      <c r="AI220" s="127"/>
    </row>
    <row r="221" spans="1:35" ht="44.25" customHeight="1">
      <c r="A221" s="195" t="s">
        <v>11</v>
      </c>
      <c r="B221" s="254"/>
      <c r="C221" s="254"/>
      <c r="D221" s="254"/>
      <c r="E221" s="254"/>
      <c r="F221" s="254"/>
      <c r="G221" s="254"/>
      <c r="H221" s="286"/>
      <c r="I221" s="261" t="s">
        <v>188</v>
      </c>
      <c r="J221" s="197" t="s">
        <v>110</v>
      </c>
      <c r="K221" s="179">
        <v>1</v>
      </c>
      <c r="L221" s="180">
        <v>223796.28</v>
      </c>
      <c r="M221" s="180">
        <v>223796.28</v>
      </c>
      <c r="N221" s="180">
        <v>223796.28</v>
      </c>
      <c r="O221" s="172"/>
      <c r="P221" s="197" t="s">
        <v>110</v>
      </c>
      <c r="Q221" s="180">
        <v>1</v>
      </c>
      <c r="R221" s="180">
        <v>326768.86</v>
      </c>
      <c r="S221" s="40">
        <v>326768.86</v>
      </c>
      <c r="T221" s="40">
        <v>326768.86</v>
      </c>
      <c r="U221" s="122"/>
      <c r="V221" s="182" t="s">
        <v>110</v>
      </c>
      <c r="W221" s="179">
        <v>1</v>
      </c>
      <c r="X221" s="75">
        <v>326768.86</v>
      </c>
      <c r="Y221" s="75">
        <f>Z221+AA221</f>
        <v>326768.86</v>
      </c>
      <c r="Z221" s="75">
        <v>326768.86</v>
      </c>
      <c r="AA221" s="133"/>
      <c r="AB221" s="182" t="s">
        <v>110</v>
      </c>
      <c r="AC221" s="179">
        <v>1</v>
      </c>
      <c r="AD221" s="75">
        <v>326768.86</v>
      </c>
      <c r="AE221" s="75">
        <f>AF221+AG221</f>
        <v>326768.86</v>
      </c>
      <c r="AF221" s="75">
        <v>326768.86</v>
      </c>
      <c r="AG221" s="133"/>
      <c r="AI221" s="127"/>
    </row>
    <row r="222" spans="1:35" ht="69" customHeight="1">
      <c r="A222" s="261" t="s">
        <v>91</v>
      </c>
      <c r="B222" s="254"/>
      <c r="C222" s="254"/>
      <c r="D222" s="254"/>
      <c r="E222" s="254"/>
      <c r="F222" s="254"/>
      <c r="G222" s="254"/>
      <c r="H222" s="286"/>
      <c r="I222" s="261" t="s">
        <v>149</v>
      </c>
      <c r="J222" s="197" t="s">
        <v>110</v>
      </c>
      <c r="K222" s="179">
        <v>2</v>
      </c>
      <c r="L222" s="180">
        <f t="shared" ref="L222" si="81">M222/K222</f>
        <v>58500</v>
      </c>
      <c r="M222" s="40">
        <v>117000</v>
      </c>
      <c r="N222" s="40">
        <v>117000</v>
      </c>
      <c r="O222" s="172"/>
      <c r="P222" s="196" t="s">
        <v>110</v>
      </c>
      <c r="Q222" s="180">
        <v>2</v>
      </c>
      <c r="R222" s="122">
        <v>61803.5</v>
      </c>
      <c r="S222" s="122">
        <v>123607</v>
      </c>
      <c r="T222" s="122">
        <v>123607</v>
      </c>
      <c r="U222" s="122"/>
      <c r="V222" s="178" t="s">
        <v>110</v>
      </c>
      <c r="W222" s="179">
        <v>2</v>
      </c>
      <c r="X222" s="75">
        <v>61121.5</v>
      </c>
      <c r="Y222" s="75">
        <v>122243</v>
      </c>
      <c r="Z222" s="75">
        <v>122243</v>
      </c>
      <c r="AA222" s="133"/>
      <c r="AB222" s="178" t="s">
        <v>110</v>
      </c>
      <c r="AC222" s="179">
        <v>2</v>
      </c>
      <c r="AD222" s="75">
        <v>60439.5</v>
      </c>
      <c r="AE222" s="75">
        <v>120879</v>
      </c>
      <c r="AF222" s="75">
        <v>120879</v>
      </c>
      <c r="AG222" s="133"/>
      <c r="AI222" s="127"/>
    </row>
    <row r="223" spans="1:35" ht="159" customHeight="1">
      <c r="A223" s="425" t="s">
        <v>46</v>
      </c>
      <c r="B223" s="206" t="s">
        <v>5</v>
      </c>
      <c r="C223" s="206" t="s">
        <v>66</v>
      </c>
      <c r="D223" s="207" t="s">
        <v>115</v>
      </c>
      <c r="E223" s="206" t="s">
        <v>6</v>
      </c>
      <c r="F223" s="207" t="s">
        <v>116</v>
      </c>
      <c r="G223" s="208">
        <v>1111</v>
      </c>
      <c r="H223" s="421" t="s">
        <v>165</v>
      </c>
      <c r="I223" s="422" t="s">
        <v>197</v>
      </c>
      <c r="J223" s="209"/>
      <c r="K223" s="209">
        <f>K224+K225</f>
        <v>1238</v>
      </c>
      <c r="L223" s="210"/>
      <c r="M223" s="211">
        <f>M225+M224</f>
        <v>8084666.1600000001</v>
      </c>
      <c r="N223" s="211">
        <f>N225+N224</f>
        <v>8084666.1600000001</v>
      </c>
      <c r="O223" s="211">
        <f>O225+O224</f>
        <v>0</v>
      </c>
      <c r="P223" s="211"/>
      <c r="Q223" s="211">
        <f t="shared" ref="Q223:AG223" si="82">Q225+Q224</f>
        <v>1286</v>
      </c>
      <c r="R223" s="211">
        <f t="shared" si="82"/>
        <v>1806.14</v>
      </c>
      <c r="S223" s="211">
        <f>S224+S225</f>
        <v>11098764.710000001</v>
      </c>
      <c r="T223" s="211">
        <f t="shared" ref="T223:U223" si="83">T224+T225</f>
        <v>11098764.710000001</v>
      </c>
      <c r="U223" s="211">
        <f t="shared" si="83"/>
        <v>0</v>
      </c>
      <c r="V223" s="36" t="e">
        <f t="shared" si="82"/>
        <v>#VALUE!</v>
      </c>
      <c r="W223" s="36">
        <f t="shared" si="82"/>
        <v>1286</v>
      </c>
      <c r="X223" s="36">
        <f t="shared" si="82"/>
        <v>1202.22</v>
      </c>
      <c r="Y223" s="36">
        <f t="shared" si="82"/>
        <v>8482877.5199999996</v>
      </c>
      <c r="Z223" s="36">
        <f t="shared" si="82"/>
        <v>8482877.5199999996</v>
      </c>
      <c r="AA223" s="36">
        <f t="shared" si="82"/>
        <v>0</v>
      </c>
      <c r="AB223" s="36" t="e">
        <f t="shared" si="82"/>
        <v>#VALUE!</v>
      </c>
      <c r="AC223" s="36">
        <f t="shared" si="82"/>
        <v>1286</v>
      </c>
      <c r="AD223" s="36">
        <f t="shared" si="82"/>
        <v>1202.22</v>
      </c>
      <c r="AE223" s="36">
        <f t="shared" si="82"/>
        <v>8482877.5199999996</v>
      </c>
      <c r="AF223" s="36">
        <f t="shared" si="82"/>
        <v>0</v>
      </c>
      <c r="AG223" s="36">
        <f t="shared" si="82"/>
        <v>0</v>
      </c>
      <c r="AI223" s="127">
        <v>7077462.8600000003</v>
      </c>
    </row>
    <row r="224" spans="1:35" ht="33.75" customHeight="1">
      <c r="A224" s="288" t="s">
        <v>112</v>
      </c>
      <c r="B224" s="289"/>
      <c r="C224" s="289"/>
      <c r="D224" s="289"/>
      <c r="E224" s="289"/>
      <c r="F224" s="289"/>
      <c r="G224" s="289"/>
      <c r="H224" s="423" t="s">
        <v>198</v>
      </c>
      <c r="I224" s="261" t="s">
        <v>130</v>
      </c>
      <c r="J224" s="197" t="s">
        <v>63</v>
      </c>
      <c r="K224" s="197">
        <v>884</v>
      </c>
      <c r="L224" s="190">
        <v>476.13</v>
      </c>
      <c r="M224" s="180">
        <v>5050787.04</v>
      </c>
      <c r="N224" s="180">
        <v>5050787.04</v>
      </c>
      <c r="O224" s="180"/>
      <c r="P224" s="197" t="s">
        <v>63</v>
      </c>
      <c r="Q224" s="123">
        <v>918</v>
      </c>
      <c r="R224" s="123">
        <v>722.19</v>
      </c>
      <c r="S224" s="123">
        <f>5654874.9+2613846.21</f>
        <v>8268721.1100000003</v>
      </c>
      <c r="T224" s="123">
        <f>S224</f>
        <v>8268721.1100000003</v>
      </c>
      <c r="U224" s="123"/>
      <c r="V224" s="178" t="s">
        <v>63</v>
      </c>
      <c r="W224" s="124">
        <v>918</v>
      </c>
      <c r="X224" s="124">
        <v>480.89</v>
      </c>
      <c r="Y224" s="124">
        <v>5297484.2399999993</v>
      </c>
      <c r="Z224" s="124">
        <v>5297484.2399999993</v>
      </c>
      <c r="AA224" s="124"/>
      <c r="AB224" s="178" t="s">
        <v>63</v>
      </c>
      <c r="AC224" s="124">
        <v>918</v>
      </c>
      <c r="AD224" s="124">
        <v>480.89</v>
      </c>
      <c r="AE224" s="124">
        <v>5297484.2399999993</v>
      </c>
      <c r="AF224" s="124"/>
      <c r="AG224" s="124"/>
      <c r="AI224" s="127"/>
    </row>
    <row r="225" spans="1:35" ht="35.25" customHeight="1">
      <c r="A225" s="288"/>
      <c r="B225" s="289"/>
      <c r="C225" s="289"/>
      <c r="D225" s="289"/>
      <c r="E225" s="289"/>
      <c r="F225" s="289"/>
      <c r="G225" s="289"/>
      <c r="H225" s="424"/>
      <c r="I225" s="261" t="s">
        <v>131</v>
      </c>
      <c r="J225" s="197" t="s">
        <v>63</v>
      </c>
      <c r="K225" s="197">
        <v>354</v>
      </c>
      <c r="L225" s="190">
        <v>714.19</v>
      </c>
      <c r="M225" s="180">
        <v>3033879.12</v>
      </c>
      <c r="N225" s="180">
        <v>3033879.12</v>
      </c>
      <c r="O225" s="180"/>
      <c r="P225" s="197" t="s">
        <v>63</v>
      </c>
      <c r="Q225" s="123">
        <v>368</v>
      </c>
      <c r="R225" s="123">
        <v>1083.95</v>
      </c>
      <c r="S225" s="123">
        <f>1422587.96+1407455.64</f>
        <v>2830043.5999999996</v>
      </c>
      <c r="T225" s="123">
        <f>S225</f>
        <v>2830043.5999999996</v>
      </c>
      <c r="U225" s="123"/>
      <c r="V225" s="178" t="s">
        <v>63</v>
      </c>
      <c r="W225" s="124">
        <v>368</v>
      </c>
      <c r="X225" s="124">
        <v>721.33</v>
      </c>
      <c r="Y225" s="124">
        <v>3185393.2800000003</v>
      </c>
      <c r="Z225" s="124">
        <v>3185393.2800000003</v>
      </c>
      <c r="AA225" s="124"/>
      <c r="AB225" s="178" t="s">
        <v>63</v>
      </c>
      <c r="AC225" s="124">
        <v>368</v>
      </c>
      <c r="AD225" s="124">
        <v>721.33</v>
      </c>
      <c r="AE225" s="124">
        <v>3185393.2800000003</v>
      </c>
      <c r="AF225" s="124"/>
      <c r="AG225" s="124"/>
      <c r="AI225" s="127"/>
    </row>
    <row r="226" spans="1:35" ht="108.75" customHeight="1">
      <c r="A226" s="426" t="s">
        <v>113</v>
      </c>
      <c r="B226" s="213" t="s">
        <v>5</v>
      </c>
      <c r="C226" s="213" t="s">
        <v>66</v>
      </c>
      <c r="D226" s="214" t="s">
        <v>115</v>
      </c>
      <c r="E226" s="213" t="s">
        <v>6</v>
      </c>
      <c r="F226" s="214" t="s">
        <v>117</v>
      </c>
      <c r="G226" s="176">
        <v>1111</v>
      </c>
      <c r="H226" s="269" t="s">
        <v>166</v>
      </c>
      <c r="I226" s="427" t="s">
        <v>199</v>
      </c>
      <c r="J226" s="215"/>
      <c r="K226" s="216">
        <f>K227</f>
        <v>1179</v>
      </c>
      <c r="L226" s="217">
        <f t="shared" ref="L226:M228" si="84">L227</f>
        <v>29.77</v>
      </c>
      <c r="M226" s="217">
        <f t="shared" si="84"/>
        <v>8493916.8599999994</v>
      </c>
      <c r="N226" s="217">
        <f>N227</f>
        <v>8493916.8599999994</v>
      </c>
      <c r="O226" s="217">
        <f t="shared" ref="O226:AG228" si="85">O227</f>
        <v>0</v>
      </c>
      <c r="P226" s="217">
        <f t="shared" si="85"/>
        <v>0</v>
      </c>
      <c r="Q226" s="217">
        <f t="shared" si="85"/>
        <v>1225</v>
      </c>
      <c r="R226" s="217">
        <f t="shared" si="85"/>
        <v>50</v>
      </c>
      <c r="S226" s="217">
        <f t="shared" si="85"/>
        <v>14822500</v>
      </c>
      <c r="T226" s="217">
        <f t="shared" si="85"/>
        <v>14822500</v>
      </c>
      <c r="U226" s="217">
        <f t="shared" si="85"/>
        <v>0</v>
      </c>
      <c r="V226" s="183">
        <f t="shared" si="85"/>
        <v>0</v>
      </c>
      <c r="W226" s="183">
        <f t="shared" si="85"/>
        <v>1225</v>
      </c>
      <c r="X226" s="183">
        <f t="shared" si="85"/>
        <v>30.07</v>
      </c>
      <c r="Y226" s="183">
        <f t="shared" si="85"/>
        <v>8914251.5</v>
      </c>
      <c r="Z226" s="183">
        <f t="shared" si="85"/>
        <v>8914251.5</v>
      </c>
      <c r="AA226" s="183">
        <f t="shared" si="85"/>
        <v>0</v>
      </c>
      <c r="AB226" s="183">
        <f t="shared" si="85"/>
        <v>0</v>
      </c>
      <c r="AC226" s="183">
        <f t="shared" si="85"/>
        <v>1225</v>
      </c>
      <c r="AD226" s="183">
        <f t="shared" si="85"/>
        <v>30.07</v>
      </c>
      <c r="AE226" s="183">
        <f t="shared" si="85"/>
        <v>8914251.5</v>
      </c>
      <c r="AF226" s="183">
        <f t="shared" si="85"/>
        <v>8914251.5</v>
      </c>
      <c r="AG226" s="183">
        <f t="shared" si="85"/>
        <v>0</v>
      </c>
      <c r="AI226" s="127">
        <v>14822500</v>
      </c>
    </row>
    <row r="227" spans="1:35" ht="47.25" customHeight="1">
      <c r="A227" s="246" t="s">
        <v>112</v>
      </c>
      <c r="B227" s="218"/>
      <c r="C227" s="218"/>
      <c r="D227" s="218"/>
      <c r="E227" s="218"/>
      <c r="F227" s="218"/>
      <c r="G227" s="219"/>
      <c r="H227" s="270" t="s">
        <v>200</v>
      </c>
      <c r="I227" s="254" t="s">
        <v>143</v>
      </c>
      <c r="J227" s="196" t="s">
        <v>63</v>
      </c>
      <c r="K227" s="196">
        <v>1179</v>
      </c>
      <c r="L227" s="262">
        <v>29.77</v>
      </c>
      <c r="M227" s="220">
        <v>8493916.8599999994</v>
      </c>
      <c r="N227" s="220">
        <v>8493916.8599999994</v>
      </c>
      <c r="O227" s="221"/>
      <c r="P227" s="133"/>
      <c r="Q227" s="221">
        <v>1225</v>
      </c>
      <c r="R227" s="262">
        <v>50</v>
      </c>
      <c r="S227" s="220">
        <v>14822500</v>
      </c>
      <c r="T227" s="220">
        <f>S227</f>
        <v>14822500</v>
      </c>
      <c r="U227" s="122"/>
      <c r="V227" s="124"/>
      <c r="W227" s="124">
        <v>1225</v>
      </c>
      <c r="X227" s="124">
        <v>30.07</v>
      </c>
      <c r="Y227" s="124">
        <v>8914251.5</v>
      </c>
      <c r="Z227" s="124">
        <v>8914251.5</v>
      </c>
      <c r="AA227" s="124"/>
      <c r="AB227" s="124"/>
      <c r="AC227" s="124">
        <v>1225</v>
      </c>
      <c r="AD227" s="124">
        <v>30.07</v>
      </c>
      <c r="AE227" s="124">
        <v>8914251.5</v>
      </c>
      <c r="AF227" s="124">
        <v>8914251.5</v>
      </c>
      <c r="AG227" s="124"/>
      <c r="AH227" s="184"/>
      <c r="AI227" s="127"/>
    </row>
    <row r="228" spans="1:35" ht="99.75" customHeight="1">
      <c r="A228" s="212" t="s">
        <v>191</v>
      </c>
      <c r="B228" s="213" t="s">
        <v>5</v>
      </c>
      <c r="C228" s="213" t="s">
        <v>66</v>
      </c>
      <c r="D228" s="214" t="s">
        <v>115</v>
      </c>
      <c r="E228" s="213" t="s">
        <v>6</v>
      </c>
      <c r="F228" s="214">
        <v>530002</v>
      </c>
      <c r="G228" s="176">
        <v>1111</v>
      </c>
      <c r="H228" s="269" t="s">
        <v>166</v>
      </c>
      <c r="I228" s="256"/>
      <c r="J228" s="215"/>
      <c r="K228" s="216">
        <f>K229</f>
        <v>1179</v>
      </c>
      <c r="L228" s="217">
        <f t="shared" si="84"/>
        <v>29.77</v>
      </c>
      <c r="M228" s="217">
        <f t="shared" si="84"/>
        <v>8493916.8599999994</v>
      </c>
      <c r="N228" s="217">
        <f>N229</f>
        <v>8493916.8599999994</v>
      </c>
      <c r="O228" s="217">
        <f t="shared" si="85"/>
        <v>0</v>
      </c>
      <c r="P228" s="217">
        <f t="shared" si="85"/>
        <v>0</v>
      </c>
      <c r="Q228" s="217">
        <f t="shared" si="85"/>
        <v>1225</v>
      </c>
      <c r="R228" s="217">
        <f t="shared" si="85"/>
        <v>50</v>
      </c>
      <c r="S228" s="217">
        <f t="shared" si="85"/>
        <v>150000</v>
      </c>
      <c r="T228" s="217">
        <f t="shared" si="85"/>
        <v>150000</v>
      </c>
      <c r="U228" s="217">
        <f t="shared" si="85"/>
        <v>0</v>
      </c>
      <c r="V228" s="183">
        <f t="shared" si="85"/>
        <v>0</v>
      </c>
      <c r="W228" s="183">
        <f t="shared" si="85"/>
        <v>1225</v>
      </c>
      <c r="X228" s="183">
        <f t="shared" si="85"/>
        <v>30.07</v>
      </c>
      <c r="Y228" s="183">
        <f t="shared" si="85"/>
        <v>8914251.5</v>
      </c>
      <c r="Z228" s="183">
        <f t="shared" si="85"/>
        <v>8914251.5</v>
      </c>
      <c r="AA228" s="183">
        <f t="shared" si="85"/>
        <v>0</v>
      </c>
      <c r="AB228" s="183">
        <f t="shared" si="85"/>
        <v>0</v>
      </c>
      <c r="AC228" s="183">
        <f t="shared" si="85"/>
        <v>1225</v>
      </c>
      <c r="AD228" s="183">
        <f t="shared" si="85"/>
        <v>30.07</v>
      </c>
      <c r="AE228" s="183">
        <f t="shared" si="85"/>
        <v>8914251.5</v>
      </c>
      <c r="AF228" s="183">
        <f t="shared" si="85"/>
        <v>8914251.5</v>
      </c>
      <c r="AG228" s="183">
        <f t="shared" si="85"/>
        <v>0</v>
      </c>
      <c r="AI228" s="127">
        <v>14822500</v>
      </c>
    </row>
    <row r="229" spans="1:35" ht="142.5" customHeight="1">
      <c r="A229" s="246" t="s">
        <v>112</v>
      </c>
      <c r="B229" s="218"/>
      <c r="C229" s="218"/>
      <c r="D229" s="218"/>
      <c r="E229" s="218"/>
      <c r="F229" s="218"/>
      <c r="G229" s="219"/>
      <c r="H229" s="264" t="s">
        <v>192</v>
      </c>
      <c r="I229" s="271" t="s">
        <v>193</v>
      </c>
      <c r="J229" s="196" t="s">
        <v>63</v>
      </c>
      <c r="K229" s="196">
        <v>1179</v>
      </c>
      <c r="L229" s="262">
        <v>29.77</v>
      </c>
      <c r="M229" s="220">
        <v>8493916.8599999994</v>
      </c>
      <c r="N229" s="220">
        <v>8493916.8599999994</v>
      </c>
      <c r="O229" s="221"/>
      <c r="P229" s="133"/>
      <c r="Q229" s="221">
        <v>1225</v>
      </c>
      <c r="R229" s="262">
        <v>50</v>
      </c>
      <c r="S229" s="220">
        <v>150000</v>
      </c>
      <c r="T229" s="220">
        <f>S229</f>
        <v>150000</v>
      </c>
      <c r="U229" s="122"/>
      <c r="V229" s="124"/>
      <c r="W229" s="124">
        <v>1225</v>
      </c>
      <c r="X229" s="124">
        <v>30.07</v>
      </c>
      <c r="Y229" s="124">
        <v>8914251.5</v>
      </c>
      <c r="Z229" s="124">
        <v>8914251.5</v>
      </c>
      <c r="AA229" s="124"/>
      <c r="AB229" s="124"/>
      <c r="AC229" s="124">
        <v>1225</v>
      </c>
      <c r="AD229" s="124">
        <v>30.07</v>
      </c>
      <c r="AE229" s="124">
        <v>8914251.5</v>
      </c>
      <c r="AF229" s="124">
        <v>8914251.5</v>
      </c>
      <c r="AG229" s="124"/>
      <c r="AH229" s="184"/>
      <c r="AI229" s="127"/>
    </row>
    <row r="230" spans="1:35" ht="123.75" customHeight="1">
      <c r="A230" s="426" t="s">
        <v>8</v>
      </c>
      <c r="B230" s="213" t="s">
        <v>5</v>
      </c>
      <c r="C230" s="213" t="s">
        <v>66</v>
      </c>
      <c r="D230" s="214" t="s">
        <v>118</v>
      </c>
      <c r="E230" s="213" t="s">
        <v>6</v>
      </c>
      <c r="F230" s="214" t="s">
        <v>158</v>
      </c>
      <c r="G230" s="222">
        <v>1111</v>
      </c>
      <c r="H230" s="269" t="s">
        <v>171</v>
      </c>
      <c r="I230" s="427" t="s">
        <v>120</v>
      </c>
      <c r="J230" s="216"/>
      <c r="K230" s="216">
        <f>K231</f>
        <v>21</v>
      </c>
      <c r="L230" s="217">
        <f t="shared" ref="L230:M230" si="86">L231</f>
        <v>59.54</v>
      </c>
      <c r="M230" s="217">
        <f t="shared" si="86"/>
        <v>302582.28000000003</v>
      </c>
      <c r="N230" s="217">
        <f>N231</f>
        <v>302582.28000000003</v>
      </c>
      <c r="O230" s="217">
        <f>O231</f>
        <v>0</v>
      </c>
      <c r="P230" s="217">
        <f t="shared" ref="P230:AG230" si="87">P231</f>
        <v>0</v>
      </c>
      <c r="Q230" s="217">
        <f t="shared" si="87"/>
        <v>22</v>
      </c>
      <c r="R230" s="217">
        <f t="shared" si="87"/>
        <v>225.43</v>
      </c>
      <c r="S230" s="217">
        <f t="shared" si="87"/>
        <v>1710828</v>
      </c>
      <c r="T230" s="217">
        <f t="shared" si="87"/>
        <v>1710828</v>
      </c>
      <c r="U230" s="217">
        <f t="shared" si="87"/>
        <v>0</v>
      </c>
      <c r="V230" s="183">
        <f t="shared" si="87"/>
        <v>0</v>
      </c>
      <c r="W230" s="183">
        <f t="shared" si="87"/>
        <v>21</v>
      </c>
      <c r="X230" s="183">
        <f t="shared" si="87"/>
        <v>60.14</v>
      </c>
      <c r="Y230" s="183">
        <f t="shared" si="87"/>
        <v>305631.48000000004</v>
      </c>
      <c r="Z230" s="183">
        <f t="shared" si="87"/>
        <v>305631.48000000004</v>
      </c>
      <c r="AA230" s="183">
        <f t="shared" si="87"/>
        <v>0</v>
      </c>
      <c r="AB230" s="183">
        <f t="shared" si="87"/>
        <v>0</v>
      </c>
      <c r="AC230" s="183">
        <f t="shared" si="87"/>
        <v>21</v>
      </c>
      <c r="AD230" s="183">
        <f t="shared" si="87"/>
        <v>60.14</v>
      </c>
      <c r="AE230" s="183">
        <f t="shared" si="87"/>
        <v>305631.48000000004</v>
      </c>
      <c r="AF230" s="183">
        <f t="shared" si="87"/>
        <v>305631.48000000004</v>
      </c>
      <c r="AG230" s="183">
        <f t="shared" si="87"/>
        <v>0</v>
      </c>
      <c r="AI230" s="127">
        <v>1710828</v>
      </c>
    </row>
    <row r="231" spans="1:35" ht="57" customHeight="1">
      <c r="A231" s="261" t="s">
        <v>112</v>
      </c>
      <c r="B231" s="223"/>
      <c r="C231" s="223"/>
      <c r="D231" s="223"/>
      <c r="E231" s="223"/>
      <c r="F231" s="223"/>
      <c r="G231" s="149"/>
      <c r="H231" s="271" t="s">
        <v>168</v>
      </c>
      <c r="I231" s="254" t="s">
        <v>150</v>
      </c>
      <c r="J231" s="196" t="s">
        <v>79</v>
      </c>
      <c r="K231" s="196">
        <v>21</v>
      </c>
      <c r="L231" s="221">
        <v>59.54</v>
      </c>
      <c r="M231" s="220">
        <v>302582.28000000003</v>
      </c>
      <c r="N231" s="220">
        <v>302582.28000000003</v>
      </c>
      <c r="O231" s="224"/>
      <c r="P231" s="133"/>
      <c r="Q231" s="122">
        <v>22</v>
      </c>
      <c r="R231" s="122">
        <v>225.43</v>
      </c>
      <c r="S231" s="122">
        <v>1710828</v>
      </c>
      <c r="T231" s="122">
        <f>S231</f>
        <v>1710828</v>
      </c>
      <c r="U231" s="122"/>
      <c r="V231" s="124"/>
      <c r="W231" s="124">
        <v>21</v>
      </c>
      <c r="X231" s="124">
        <v>60.14</v>
      </c>
      <c r="Y231" s="124">
        <v>305631.48000000004</v>
      </c>
      <c r="Z231" s="124">
        <v>305631.48000000004</v>
      </c>
      <c r="AA231" s="124"/>
      <c r="AB231" s="124"/>
      <c r="AC231" s="124">
        <v>21</v>
      </c>
      <c r="AD231" s="124">
        <v>60.14</v>
      </c>
      <c r="AE231" s="124">
        <v>305631.48000000004</v>
      </c>
      <c r="AF231" s="124">
        <v>305631.48000000004</v>
      </c>
      <c r="AG231" s="124"/>
      <c r="AH231" s="184"/>
      <c r="AI231" s="127"/>
    </row>
    <row r="232" spans="1:35" ht="90.75" customHeight="1">
      <c r="A232" s="212" t="s">
        <v>9</v>
      </c>
      <c r="B232" s="213" t="s">
        <v>5</v>
      </c>
      <c r="C232" s="213" t="s">
        <v>66</v>
      </c>
      <c r="D232" s="214" t="s">
        <v>118</v>
      </c>
      <c r="E232" s="213" t="s">
        <v>6</v>
      </c>
      <c r="F232" s="214" t="s">
        <v>159</v>
      </c>
      <c r="G232" s="222">
        <v>1111</v>
      </c>
      <c r="H232" s="269" t="s">
        <v>151</v>
      </c>
      <c r="I232" s="256" t="s">
        <v>119</v>
      </c>
      <c r="J232" s="225"/>
      <c r="K232" s="216">
        <f>K233</f>
        <v>26</v>
      </c>
      <c r="L232" s="217">
        <f t="shared" ref="L232:M232" si="88">L233</f>
        <v>714.19</v>
      </c>
      <c r="M232" s="217">
        <f t="shared" si="88"/>
        <v>445654.56000000006</v>
      </c>
      <c r="N232" s="217">
        <f>N233</f>
        <v>445654.56000000006</v>
      </c>
      <c r="O232" s="217">
        <f>O233</f>
        <v>0</v>
      </c>
      <c r="P232" s="217">
        <f t="shared" ref="P232:AG232" si="89">P233</f>
        <v>0</v>
      </c>
      <c r="Q232" s="217">
        <f t="shared" si="89"/>
        <v>31</v>
      </c>
      <c r="R232" s="217">
        <f t="shared" si="89"/>
        <v>1083.95</v>
      </c>
      <c r="S232" s="217">
        <f t="shared" si="89"/>
        <v>831870</v>
      </c>
      <c r="T232" s="217">
        <f t="shared" si="89"/>
        <v>831870</v>
      </c>
      <c r="U232" s="217">
        <f t="shared" si="89"/>
        <v>0</v>
      </c>
      <c r="V232" s="183">
        <f t="shared" si="89"/>
        <v>0</v>
      </c>
      <c r="W232" s="183">
        <f t="shared" si="89"/>
        <v>30</v>
      </c>
      <c r="X232" s="183">
        <f t="shared" si="89"/>
        <v>721.33</v>
      </c>
      <c r="Y232" s="183">
        <f t="shared" si="89"/>
        <v>519357.60000000003</v>
      </c>
      <c r="Z232" s="183">
        <f t="shared" si="89"/>
        <v>519357.60000000003</v>
      </c>
      <c r="AA232" s="183">
        <f t="shared" si="89"/>
        <v>0</v>
      </c>
      <c r="AB232" s="183">
        <f t="shared" si="89"/>
        <v>0</v>
      </c>
      <c r="AC232" s="183">
        <f t="shared" si="89"/>
        <v>30</v>
      </c>
      <c r="AD232" s="183">
        <f t="shared" si="89"/>
        <v>721.33</v>
      </c>
      <c r="AE232" s="183">
        <f t="shared" si="89"/>
        <v>519357.60000000003</v>
      </c>
      <c r="AF232" s="183">
        <f t="shared" si="89"/>
        <v>519357.60000000003</v>
      </c>
      <c r="AG232" s="183">
        <f t="shared" si="89"/>
        <v>0</v>
      </c>
      <c r="AI232" s="127">
        <v>831870</v>
      </c>
    </row>
    <row r="233" spans="1:35" ht="68.25" customHeight="1">
      <c r="A233" s="261" t="s">
        <v>112</v>
      </c>
      <c r="B233" s="223"/>
      <c r="C233" s="223"/>
      <c r="D233" s="223"/>
      <c r="E233" s="223"/>
      <c r="F233" s="223"/>
      <c r="G233" s="149"/>
      <c r="H233" s="271" t="s">
        <v>201</v>
      </c>
      <c r="I233" s="254" t="s">
        <v>144</v>
      </c>
      <c r="J233" s="196" t="s">
        <v>79</v>
      </c>
      <c r="K233" s="196">
        <v>26</v>
      </c>
      <c r="L233" s="262">
        <v>714.19</v>
      </c>
      <c r="M233" s="220">
        <v>445654.56000000006</v>
      </c>
      <c r="N233" s="220">
        <v>445654.56000000006</v>
      </c>
      <c r="O233" s="224"/>
      <c r="P233" s="133"/>
      <c r="Q233" s="263">
        <v>31</v>
      </c>
      <c r="R233" s="263">
        <v>1083.95</v>
      </c>
      <c r="S233" s="263">
        <v>831870</v>
      </c>
      <c r="T233" s="263">
        <f>S233</f>
        <v>831870</v>
      </c>
      <c r="U233" s="263"/>
      <c r="V233" s="133"/>
      <c r="W233" s="124">
        <v>30</v>
      </c>
      <c r="X233" s="124">
        <v>721.33</v>
      </c>
      <c r="Y233" s="124">
        <v>519357.60000000003</v>
      </c>
      <c r="Z233" s="124">
        <v>519357.60000000003</v>
      </c>
      <c r="AA233" s="133"/>
      <c r="AB233" s="133"/>
      <c r="AC233" s="124">
        <v>30</v>
      </c>
      <c r="AD233" s="124">
        <v>721.33</v>
      </c>
      <c r="AE233" s="124">
        <v>519357.60000000003</v>
      </c>
      <c r="AF233" s="124">
        <v>519357.60000000003</v>
      </c>
      <c r="AG233" s="133"/>
      <c r="AI233" s="127"/>
    </row>
    <row r="234" spans="1:35" ht="258" customHeight="1">
      <c r="A234" s="212" t="s">
        <v>10</v>
      </c>
      <c r="B234" s="213" t="s">
        <v>5</v>
      </c>
      <c r="C234" s="213" t="s">
        <v>66</v>
      </c>
      <c r="D234" s="214" t="s">
        <v>118</v>
      </c>
      <c r="E234" s="213" t="s">
        <v>6</v>
      </c>
      <c r="F234" s="214" t="s">
        <v>160</v>
      </c>
      <c r="G234" s="222">
        <v>1111</v>
      </c>
      <c r="H234" s="269" t="s">
        <v>169</v>
      </c>
      <c r="I234" s="427" t="s">
        <v>125</v>
      </c>
      <c r="J234" s="216"/>
      <c r="K234" s="216">
        <f>K235</f>
        <v>21</v>
      </c>
      <c r="L234" s="217">
        <f t="shared" ref="L234:M234" si="90">L235</f>
        <v>19159.47</v>
      </c>
      <c r="M234" s="217">
        <f t="shared" si="90"/>
        <v>402348.87</v>
      </c>
      <c r="N234" s="217">
        <f>N235</f>
        <v>402348.87</v>
      </c>
      <c r="O234" s="217">
        <f>O235</f>
        <v>0</v>
      </c>
      <c r="P234" s="217">
        <f t="shared" ref="P234:AG234" si="91">P235</f>
        <v>0</v>
      </c>
      <c r="Q234" s="217">
        <f t="shared" si="91"/>
        <v>22</v>
      </c>
      <c r="R234" s="217">
        <f t="shared" si="91"/>
        <v>19544.580000000002</v>
      </c>
      <c r="S234" s="217">
        <f>T234</f>
        <v>1012690.8200000001</v>
      </c>
      <c r="T234" s="217">
        <f>T235+T236+T237</f>
        <v>1012690.8200000001</v>
      </c>
      <c r="U234" s="217">
        <f t="shared" si="91"/>
        <v>0</v>
      </c>
      <c r="V234" s="183">
        <f t="shared" si="91"/>
        <v>0</v>
      </c>
      <c r="W234" s="183">
        <f t="shared" si="91"/>
        <v>21</v>
      </c>
      <c r="X234" s="183">
        <f t="shared" si="91"/>
        <v>19351.07</v>
      </c>
      <c r="Y234" s="183">
        <f t="shared" si="91"/>
        <v>406372.47</v>
      </c>
      <c r="Z234" s="183">
        <f t="shared" si="91"/>
        <v>406372.47</v>
      </c>
      <c r="AA234" s="183">
        <f t="shared" si="91"/>
        <v>0</v>
      </c>
      <c r="AB234" s="183">
        <f t="shared" si="91"/>
        <v>0</v>
      </c>
      <c r="AC234" s="183">
        <f t="shared" si="91"/>
        <v>21</v>
      </c>
      <c r="AD234" s="183">
        <f t="shared" si="91"/>
        <v>19351.07</v>
      </c>
      <c r="AE234" s="183">
        <f t="shared" si="91"/>
        <v>406372.47</v>
      </c>
      <c r="AF234" s="183">
        <f t="shared" si="91"/>
        <v>406372.47</v>
      </c>
      <c r="AG234" s="183">
        <f t="shared" si="91"/>
        <v>0</v>
      </c>
      <c r="AI234" s="127">
        <v>1012690.82</v>
      </c>
    </row>
    <row r="235" spans="1:35" ht="39.75" customHeight="1">
      <c r="A235" s="423" t="s">
        <v>112</v>
      </c>
      <c r="B235" s="275"/>
      <c r="C235" s="275"/>
      <c r="D235" s="275"/>
      <c r="E235" s="275"/>
      <c r="F235" s="275"/>
      <c r="G235" s="285"/>
      <c r="H235" s="415" t="s">
        <v>170</v>
      </c>
      <c r="I235" s="275" t="s">
        <v>132</v>
      </c>
      <c r="J235" s="287" t="s">
        <v>79</v>
      </c>
      <c r="K235" s="287">
        <v>21</v>
      </c>
      <c r="L235" s="282">
        <v>19159.47</v>
      </c>
      <c r="M235" s="282">
        <v>402348.87</v>
      </c>
      <c r="N235" s="282">
        <v>402348.87</v>
      </c>
      <c r="O235" s="283"/>
      <c r="P235" s="133"/>
      <c r="Q235" s="122">
        <v>22</v>
      </c>
      <c r="R235" s="122">
        <v>19544.580000000002</v>
      </c>
      <c r="S235" s="122">
        <v>400364.27</v>
      </c>
      <c r="T235" s="122">
        <f>S235</f>
        <v>400364.27</v>
      </c>
      <c r="U235" s="122"/>
      <c r="V235" s="133"/>
      <c r="W235" s="124">
        <v>21</v>
      </c>
      <c r="X235" s="124">
        <v>19351.07</v>
      </c>
      <c r="Y235" s="124">
        <v>406372.47</v>
      </c>
      <c r="Z235" s="124">
        <v>406372.47</v>
      </c>
      <c r="AA235" s="133"/>
      <c r="AB235" s="133"/>
      <c r="AC235" s="124">
        <v>21</v>
      </c>
      <c r="AD235" s="124">
        <v>19351.07</v>
      </c>
      <c r="AE235" s="124">
        <v>406372.47</v>
      </c>
      <c r="AF235" s="124">
        <v>406372.47</v>
      </c>
      <c r="AG235" s="133"/>
      <c r="AI235" s="127"/>
    </row>
    <row r="236" spans="1:35" ht="39.75" customHeight="1">
      <c r="A236" s="428"/>
      <c r="B236" s="275"/>
      <c r="C236" s="275"/>
      <c r="D236" s="275"/>
      <c r="E236" s="275"/>
      <c r="F236" s="275"/>
      <c r="G236" s="285"/>
      <c r="H236" s="416"/>
      <c r="I236" s="275"/>
      <c r="J236" s="287"/>
      <c r="K236" s="287"/>
      <c r="L236" s="282"/>
      <c r="M236" s="282"/>
      <c r="N236" s="282"/>
      <c r="O236" s="283"/>
      <c r="P236" s="133"/>
      <c r="Q236" s="122">
        <v>11</v>
      </c>
      <c r="R236" s="122">
        <v>55166.05</v>
      </c>
      <c r="S236" s="122">
        <f>Q236*R236</f>
        <v>606826.55000000005</v>
      </c>
      <c r="T236" s="122">
        <f>S236</f>
        <v>606826.55000000005</v>
      </c>
      <c r="U236" s="122"/>
      <c r="V236" s="133"/>
      <c r="W236" s="124"/>
      <c r="X236" s="124"/>
      <c r="Y236" s="124"/>
      <c r="Z236" s="124"/>
      <c r="AA236" s="133"/>
      <c r="AB236" s="133"/>
      <c r="AC236" s="124"/>
      <c r="AD236" s="124"/>
      <c r="AE236" s="124"/>
      <c r="AF236" s="124"/>
      <c r="AG236" s="133"/>
      <c r="AI236" s="127"/>
    </row>
    <row r="237" spans="1:35" ht="39.75" customHeight="1">
      <c r="A237" s="424"/>
      <c r="B237" s="275"/>
      <c r="C237" s="275"/>
      <c r="D237" s="275"/>
      <c r="E237" s="275"/>
      <c r="F237" s="275"/>
      <c r="G237" s="285"/>
      <c r="H237" s="417"/>
      <c r="I237" s="275"/>
      <c r="J237" s="287"/>
      <c r="K237" s="287"/>
      <c r="L237" s="282"/>
      <c r="M237" s="282"/>
      <c r="N237" s="282"/>
      <c r="O237" s="283"/>
      <c r="P237" s="133"/>
      <c r="Q237" s="122">
        <v>11</v>
      </c>
      <c r="R237" s="122">
        <v>500</v>
      </c>
      <c r="S237" s="122">
        <f>Q237*R237</f>
        <v>5500</v>
      </c>
      <c r="T237" s="122">
        <f>S237</f>
        <v>5500</v>
      </c>
      <c r="U237" s="122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I237" s="127"/>
    </row>
    <row r="238" spans="1:35" ht="277.5" customHeight="1">
      <c r="A238" s="426" t="s">
        <v>135</v>
      </c>
      <c r="B238" s="213" t="s">
        <v>5</v>
      </c>
      <c r="C238" s="213" t="s">
        <v>66</v>
      </c>
      <c r="D238" s="214" t="s">
        <v>157</v>
      </c>
      <c r="E238" s="213" t="s">
        <v>6</v>
      </c>
      <c r="F238" s="214" t="s">
        <v>161</v>
      </c>
      <c r="G238" s="222">
        <v>1111</v>
      </c>
      <c r="H238" s="269" t="s">
        <v>134</v>
      </c>
      <c r="I238" s="429" t="s">
        <v>136</v>
      </c>
      <c r="J238" s="216"/>
      <c r="K238" s="226">
        <f>K239+K241</f>
        <v>34</v>
      </c>
      <c r="L238" s="217"/>
      <c r="M238" s="217">
        <f t="shared" ref="M238:P238" si="92">M239+M241</f>
        <v>126400</v>
      </c>
      <c r="N238" s="217">
        <f t="shared" si="92"/>
        <v>126400</v>
      </c>
      <c r="O238" s="217">
        <f t="shared" si="92"/>
        <v>0</v>
      </c>
      <c r="P238" s="217">
        <f t="shared" si="92"/>
        <v>0</v>
      </c>
      <c r="Q238" s="217">
        <f>Q239+Q241</f>
        <v>35</v>
      </c>
      <c r="R238" s="217">
        <f>R239+R241</f>
        <v>4050</v>
      </c>
      <c r="S238" s="217">
        <f>S239+S241</f>
        <v>108000</v>
      </c>
      <c r="T238" s="217">
        <f>T239+T241</f>
        <v>108000</v>
      </c>
      <c r="U238" s="217">
        <f t="shared" ref="U238:AG238" si="93">U239+U242</f>
        <v>0</v>
      </c>
      <c r="V238" s="183">
        <f t="shared" si="93"/>
        <v>0</v>
      </c>
      <c r="W238" s="183">
        <f t="shared" si="93"/>
        <v>38</v>
      </c>
      <c r="X238" s="183"/>
      <c r="Y238" s="183">
        <f t="shared" si="93"/>
        <v>140800</v>
      </c>
      <c r="Z238" s="183">
        <f t="shared" si="93"/>
        <v>140800</v>
      </c>
      <c r="AA238" s="183">
        <f t="shared" si="93"/>
        <v>0</v>
      </c>
      <c r="AB238" s="183">
        <f t="shared" si="93"/>
        <v>0</v>
      </c>
      <c r="AC238" s="183">
        <f t="shared" si="93"/>
        <v>38</v>
      </c>
      <c r="AD238" s="183"/>
      <c r="AE238" s="183">
        <f t="shared" si="93"/>
        <v>140800</v>
      </c>
      <c r="AF238" s="183">
        <f t="shared" si="93"/>
        <v>140800</v>
      </c>
      <c r="AG238" s="183">
        <f t="shared" si="93"/>
        <v>0</v>
      </c>
      <c r="AI238" s="127">
        <v>108000</v>
      </c>
    </row>
    <row r="239" spans="1:35" ht="45.75" customHeight="1">
      <c r="A239" s="284" t="s">
        <v>112</v>
      </c>
      <c r="B239" s="275"/>
      <c r="C239" s="275"/>
      <c r="D239" s="275"/>
      <c r="E239" s="275"/>
      <c r="F239" s="275"/>
      <c r="G239" s="285"/>
      <c r="H239" s="415" t="s">
        <v>202</v>
      </c>
      <c r="I239" s="275" t="s">
        <v>145</v>
      </c>
      <c r="J239" s="287" t="s">
        <v>79</v>
      </c>
      <c r="K239" s="287">
        <v>26</v>
      </c>
      <c r="L239" s="282">
        <v>300</v>
      </c>
      <c r="M239" s="282">
        <f>ROUND(L239*K239*12,0)</f>
        <v>93600</v>
      </c>
      <c r="N239" s="282">
        <v>93600</v>
      </c>
      <c r="O239" s="283"/>
      <c r="P239" s="280"/>
      <c r="Q239" s="273">
        <v>31</v>
      </c>
      <c r="R239" s="273">
        <v>300</v>
      </c>
      <c r="S239" s="273">
        <v>93000</v>
      </c>
      <c r="T239" s="273">
        <f>S239</f>
        <v>93000</v>
      </c>
      <c r="U239" s="273"/>
      <c r="V239" s="133"/>
      <c r="W239" s="124">
        <v>30</v>
      </c>
      <c r="X239" s="124">
        <v>300</v>
      </c>
      <c r="Y239" s="124">
        <v>108000</v>
      </c>
      <c r="Z239" s="124">
        <v>108000</v>
      </c>
      <c r="AA239" s="133"/>
      <c r="AB239" s="133"/>
      <c r="AC239" s="124">
        <v>30</v>
      </c>
      <c r="AD239" s="124">
        <v>300</v>
      </c>
      <c r="AE239" s="124">
        <v>108000</v>
      </c>
      <c r="AF239" s="124">
        <v>108000</v>
      </c>
      <c r="AG239" s="133"/>
    </row>
    <row r="240" spans="1:35" ht="32.25" customHeight="1">
      <c r="A240" s="284"/>
      <c r="B240" s="275"/>
      <c r="C240" s="275"/>
      <c r="D240" s="275"/>
      <c r="E240" s="275"/>
      <c r="F240" s="275"/>
      <c r="G240" s="285"/>
      <c r="H240" s="416"/>
      <c r="I240" s="275"/>
      <c r="J240" s="287"/>
      <c r="K240" s="287"/>
      <c r="L240" s="282"/>
      <c r="M240" s="282"/>
      <c r="N240" s="282"/>
      <c r="O240" s="283"/>
      <c r="P240" s="281"/>
      <c r="Q240" s="274"/>
      <c r="R240" s="274"/>
      <c r="S240" s="274"/>
      <c r="T240" s="274"/>
      <c r="U240" s="274"/>
      <c r="V240" s="133"/>
      <c r="W240" s="124"/>
      <c r="X240" s="124"/>
      <c r="Y240" s="124"/>
      <c r="Z240" s="124"/>
      <c r="AA240" s="133"/>
      <c r="AB240" s="133"/>
      <c r="AC240" s="124"/>
      <c r="AD240" s="124"/>
      <c r="AE240" s="124"/>
      <c r="AF240" s="124"/>
      <c r="AG240" s="133"/>
    </row>
    <row r="241" spans="1:33" ht="18.75" customHeight="1">
      <c r="A241" s="284"/>
      <c r="B241" s="275"/>
      <c r="C241" s="275"/>
      <c r="D241" s="275"/>
      <c r="E241" s="275"/>
      <c r="F241" s="275"/>
      <c r="G241" s="285"/>
      <c r="H241" s="416"/>
      <c r="I241" s="415" t="s">
        <v>146</v>
      </c>
      <c r="J241" s="276" t="s">
        <v>79</v>
      </c>
      <c r="K241" s="277">
        <v>8</v>
      </c>
      <c r="L241" s="278">
        <v>1025</v>
      </c>
      <c r="M241" s="278">
        <f>ROUND(K241*L241*4,0)</f>
        <v>32800</v>
      </c>
      <c r="N241" s="278">
        <v>32800</v>
      </c>
      <c r="O241" s="279"/>
      <c r="P241" s="280"/>
      <c r="Q241" s="273">
        <v>4</v>
      </c>
      <c r="R241" s="273">
        <v>3750</v>
      </c>
      <c r="S241" s="273">
        <v>15000</v>
      </c>
      <c r="T241" s="273">
        <f>S241</f>
        <v>15000</v>
      </c>
      <c r="U241" s="273"/>
      <c r="V241" s="133"/>
      <c r="W241" s="124"/>
      <c r="X241" s="124"/>
      <c r="Y241" s="124"/>
      <c r="Z241" s="124"/>
      <c r="AA241" s="133"/>
      <c r="AB241" s="133"/>
      <c r="AC241" s="124"/>
      <c r="AD241" s="124"/>
      <c r="AE241" s="124"/>
      <c r="AF241" s="124"/>
      <c r="AG241" s="133"/>
    </row>
    <row r="242" spans="1:33" ht="101.25" customHeight="1">
      <c r="A242" s="284"/>
      <c r="B242" s="275"/>
      <c r="C242" s="275"/>
      <c r="D242" s="275"/>
      <c r="E242" s="275"/>
      <c r="F242" s="275"/>
      <c r="G242" s="285"/>
      <c r="H242" s="417"/>
      <c r="I242" s="417"/>
      <c r="J242" s="276"/>
      <c r="K242" s="277"/>
      <c r="L242" s="278"/>
      <c r="M242" s="278"/>
      <c r="N242" s="278"/>
      <c r="O242" s="279"/>
      <c r="P242" s="281"/>
      <c r="Q242" s="274"/>
      <c r="R242" s="274"/>
      <c r="S242" s="274"/>
      <c r="T242" s="274"/>
      <c r="U242" s="274"/>
      <c r="V242" s="133"/>
      <c r="W242" s="124">
        <v>8</v>
      </c>
      <c r="X242" s="124">
        <v>1025</v>
      </c>
      <c r="Y242" s="124">
        <v>32800</v>
      </c>
      <c r="Z242" s="124">
        <v>32800</v>
      </c>
      <c r="AA242" s="133"/>
      <c r="AB242" s="133"/>
      <c r="AC242" s="124">
        <v>8</v>
      </c>
      <c r="AD242" s="124">
        <v>1025</v>
      </c>
      <c r="AE242" s="124">
        <v>32800</v>
      </c>
      <c r="AF242" s="124">
        <v>32800</v>
      </c>
      <c r="AG242" s="133"/>
    </row>
    <row r="243" spans="1:33">
      <c r="Q243" s="185"/>
      <c r="R243" s="186"/>
      <c r="S243" s="185"/>
      <c r="T243" s="185"/>
    </row>
  </sheetData>
  <autoFilter ref="A184:AM242"/>
  <mergeCells count="233">
    <mergeCell ref="I1:U1"/>
    <mergeCell ref="A2:A3"/>
    <mergeCell ref="B2:G2"/>
    <mergeCell ref="H2:H3"/>
    <mergeCell ref="I2:I3"/>
    <mergeCell ref="J2:O2"/>
    <mergeCell ref="P2:U2"/>
    <mergeCell ref="V2:AA2"/>
    <mergeCell ref="AB2:AG2"/>
    <mergeCell ref="A29:A31"/>
    <mergeCell ref="B29:G31"/>
    <mergeCell ref="J30:J31"/>
    <mergeCell ref="M30:M31"/>
    <mergeCell ref="N30:N31"/>
    <mergeCell ref="O30:O31"/>
    <mergeCell ref="O35:O38"/>
    <mergeCell ref="A39:A43"/>
    <mergeCell ref="B39:G43"/>
    <mergeCell ref="J40:J42"/>
    <mergeCell ref="M40:M42"/>
    <mergeCell ref="N40:N42"/>
    <mergeCell ref="O40:O42"/>
    <mergeCell ref="A32:A33"/>
    <mergeCell ref="B32:G33"/>
    <mergeCell ref="A34:A38"/>
    <mergeCell ref="B34:G38"/>
    <mergeCell ref="M35:M38"/>
    <mergeCell ref="N35:N38"/>
    <mergeCell ref="I15:I21"/>
    <mergeCell ref="J23:J25"/>
    <mergeCell ref="M23:M25"/>
    <mergeCell ref="N23:N25"/>
    <mergeCell ref="O23:O25"/>
    <mergeCell ref="A4:H4"/>
    <mergeCell ref="A6:A7"/>
    <mergeCell ref="B6:G7"/>
    <mergeCell ref="A8:A12"/>
    <mergeCell ref="B8:G12"/>
    <mergeCell ref="J9:J12"/>
    <mergeCell ref="M9:M12"/>
    <mergeCell ref="A22:A28"/>
    <mergeCell ref="B13:G21"/>
    <mergeCell ref="B22:G28"/>
    <mergeCell ref="H6:H21"/>
    <mergeCell ref="Z9:Z12"/>
    <mergeCell ref="AB9:AB12"/>
    <mergeCell ref="AE9:AE12"/>
    <mergeCell ref="AF9:AF12"/>
    <mergeCell ref="J14:J15"/>
    <mergeCell ref="M14:M15"/>
    <mergeCell ref="N14:N15"/>
    <mergeCell ref="N9:N12"/>
    <mergeCell ref="O9:O12"/>
    <mergeCell ref="P9:P12"/>
    <mergeCell ref="S9:S12"/>
    <mergeCell ref="T9:T12"/>
    <mergeCell ref="V9:V12"/>
    <mergeCell ref="O14:O15"/>
    <mergeCell ref="Y9:Y12"/>
    <mergeCell ref="A44:A47"/>
    <mergeCell ref="B44:G47"/>
    <mergeCell ref="B49:G49"/>
    <mergeCell ref="H49:H177"/>
    <mergeCell ref="A50:A55"/>
    <mergeCell ref="B50:G55"/>
    <mergeCell ref="A56:A63"/>
    <mergeCell ref="B56:G63"/>
    <mergeCell ref="A64:A67"/>
    <mergeCell ref="A79:A82"/>
    <mergeCell ref="B79:G82"/>
    <mergeCell ref="A83:A85"/>
    <mergeCell ref="B83:G85"/>
    <mergeCell ref="A86:A89"/>
    <mergeCell ref="B86:G89"/>
    <mergeCell ref="B64:G67"/>
    <mergeCell ref="A68:A72"/>
    <mergeCell ref="B68:G72"/>
    <mergeCell ref="A73:A76"/>
    <mergeCell ref="B73:G76"/>
    <mergeCell ref="A77:A78"/>
    <mergeCell ref="B77:G78"/>
    <mergeCell ref="A107:A109"/>
    <mergeCell ref="B107:G109"/>
    <mergeCell ref="A110:A113"/>
    <mergeCell ref="B110:G113"/>
    <mergeCell ref="A114:A117"/>
    <mergeCell ref="B114:G117"/>
    <mergeCell ref="A90:A91"/>
    <mergeCell ref="B90:G91"/>
    <mergeCell ref="A92:A99"/>
    <mergeCell ref="B92:G99"/>
    <mergeCell ref="A100:A106"/>
    <mergeCell ref="B100:G106"/>
    <mergeCell ref="A126:A127"/>
    <mergeCell ref="B126:G127"/>
    <mergeCell ref="A128:A131"/>
    <mergeCell ref="B128:G131"/>
    <mergeCell ref="A132:A135"/>
    <mergeCell ref="B132:G135"/>
    <mergeCell ref="A118:A121"/>
    <mergeCell ref="B118:G121"/>
    <mergeCell ref="A122:A123"/>
    <mergeCell ref="B122:G123"/>
    <mergeCell ref="A124:A125"/>
    <mergeCell ref="B124:G125"/>
    <mergeCell ref="A143:A149"/>
    <mergeCell ref="B143:G149"/>
    <mergeCell ref="A150:A159"/>
    <mergeCell ref="B150:G159"/>
    <mergeCell ref="A160:A161"/>
    <mergeCell ref="B160:G161"/>
    <mergeCell ref="A136:A137"/>
    <mergeCell ref="B136:G137"/>
    <mergeCell ref="A138:A140"/>
    <mergeCell ref="B138:G140"/>
    <mergeCell ref="A141:A142"/>
    <mergeCell ref="B141:G142"/>
    <mergeCell ref="A175:A177"/>
    <mergeCell ref="B175:G177"/>
    <mergeCell ref="B178:G178"/>
    <mergeCell ref="H178:H182"/>
    <mergeCell ref="B179:G179"/>
    <mergeCell ref="B180:G180"/>
    <mergeCell ref="B181:G181"/>
    <mergeCell ref="B182:G182"/>
    <mergeCell ref="A162:A165"/>
    <mergeCell ref="B162:G165"/>
    <mergeCell ref="A166:A171"/>
    <mergeCell ref="B166:G171"/>
    <mergeCell ref="A172:A174"/>
    <mergeCell ref="B172:G174"/>
    <mergeCell ref="B185:G185"/>
    <mergeCell ref="H185:H210"/>
    <mergeCell ref="I185:I210"/>
    <mergeCell ref="B186:G186"/>
    <mergeCell ref="B187:G187"/>
    <mergeCell ref="B188:G188"/>
    <mergeCell ref="B189:G189"/>
    <mergeCell ref="B190:G190"/>
    <mergeCell ref="B191:G191"/>
    <mergeCell ref="B192:G192"/>
    <mergeCell ref="B199:G199"/>
    <mergeCell ref="B200:G200"/>
    <mergeCell ref="B201:G201"/>
    <mergeCell ref="B202:G202"/>
    <mergeCell ref="B203:G203"/>
    <mergeCell ref="B204:G204"/>
    <mergeCell ref="B193:G193"/>
    <mergeCell ref="B194:G194"/>
    <mergeCell ref="B195:G195"/>
    <mergeCell ref="B196:G196"/>
    <mergeCell ref="B197:G197"/>
    <mergeCell ref="B198:G198"/>
    <mergeCell ref="B211:G211"/>
    <mergeCell ref="H212:H213"/>
    <mergeCell ref="I212:I213"/>
    <mergeCell ref="J212:J213"/>
    <mergeCell ref="K212:K213"/>
    <mergeCell ref="L212:L213"/>
    <mergeCell ref="B205:G205"/>
    <mergeCell ref="B206:G206"/>
    <mergeCell ref="B207:G207"/>
    <mergeCell ref="B208:G208"/>
    <mergeCell ref="B209:G209"/>
    <mergeCell ref="B210:G210"/>
    <mergeCell ref="AG212:AG213"/>
    <mergeCell ref="B214:G214"/>
    <mergeCell ref="B215:G215"/>
    <mergeCell ref="H218:H222"/>
    <mergeCell ref="Y212:Y213"/>
    <mergeCell ref="Z212:Z213"/>
    <mergeCell ref="AA212:AA213"/>
    <mergeCell ref="AB212:AB213"/>
    <mergeCell ref="AC212:AC213"/>
    <mergeCell ref="AD212:AD213"/>
    <mergeCell ref="S212:S213"/>
    <mergeCell ref="T212:T213"/>
    <mergeCell ref="U212:U213"/>
    <mergeCell ref="V212:V213"/>
    <mergeCell ref="W212:W213"/>
    <mergeCell ref="X212:X213"/>
    <mergeCell ref="M212:M213"/>
    <mergeCell ref="N212:N213"/>
    <mergeCell ref="O212:O213"/>
    <mergeCell ref="P212:P213"/>
    <mergeCell ref="Q212:Q213"/>
    <mergeCell ref="R212:R213"/>
    <mergeCell ref="A224:A225"/>
    <mergeCell ref="B224:G225"/>
    <mergeCell ref="H224:H225"/>
    <mergeCell ref="A235:A237"/>
    <mergeCell ref="B235:F237"/>
    <mergeCell ref="G235:G237"/>
    <mergeCell ref="H235:H237"/>
    <mergeCell ref="AE212:AE213"/>
    <mergeCell ref="AF212:AF213"/>
    <mergeCell ref="O235:O237"/>
    <mergeCell ref="I235:I237"/>
    <mergeCell ref="J235:J237"/>
    <mergeCell ref="K235:K237"/>
    <mergeCell ref="L235:L237"/>
    <mergeCell ref="M235:M237"/>
    <mergeCell ref="N235:N237"/>
    <mergeCell ref="A239:A242"/>
    <mergeCell ref="B239:F242"/>
    <mergeCell ref="G239:G242"/>
    <mergeCell ref="H239:H242"/>
    <mergeCell ref="I239:I240"/>
    <mergeCell ref="J239:J240"/>
    <mergeCell ref="K239:K240"/>
    <mergeCell ref="L239:L240"/>
    <mergeCell ref="M239:M240"/>
    <mergeCell ref="T241:T242"/>
    <mergeCell ref="U241:U242"/>
    <mergeCell ref="T239:T240"/>
    <mergeCell ref="U239:U240"/>
    <mergeCell ref="I241:I242"/>
    <mergeCell ref="J241:J242"/>
    <mergeCell ref="K241:K242"/>
    <mergeCell ref="L241:L242"/>
    <mergeCell ref="M241:M242"/>
    <mergeCell ref="N241:N242"/>
    <mergeCell ref="O241:O242"/>
    <mergeCell ref="P241:P242"/>
    <mergeCell ref="N239:N240"/>
    <mergeCell ref="O239:O240"/>
    <mergeCell ref="P239:P240"/>
    <mergeCell ref="Q239:Q240"/>
    <mergeCell ref="R239:R240"/>
    <mergeCell ref="S239:S240"/>
    <mergeCell ref="Q241:Q242"/>
    <mergeCell ref="R241:R242"/>
    <mergeCell ref="S241:S242"/>
  </mergeCells>
  <printOptions horizontalCentered="1"/>
  <pageMargins left="0.39370078740157483" right="0" top="0.19685039370078741" bottom="0.19685039370078741" header="0.39370078740157483" footer="0.51181102362204722"/>
  <pageSetup paperSize="9" scale="49" fitToHeight="0" orientation="landscape" r:id="rId1"/>
  <rowBreaks count="5" manualBreakCount="5">
    <brk id="21" max="29" man="1"/>
    <brk id="121" max="29" man="1"/>
    <brk id="149" max="29" man="1"/>
    <brk id="182" max="29" man="1"/>
    <brk id="211" max="29" man="1"/>
  </rowBreaks>
  <colBreaks count="1" manualBreakCount="1">
    <brk id="21" max="24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1.12.2021&lt;/string&gt;&#10;  &lt;/DateInfo&gt;&#10;  &lt;Code&gt;SQUERY_SVOD_ROSP&lt;/Code&gt;&#10;  &lt;ObjectCode&gt;SQUERY_SVOD_ROSP&lt;/ObjectCode&gt;&#10;  &lt;DocName&gt;Сводная бюджетная роспись&lt;/DocName&gt;&#10;  &lt;VariantName&gt;мокрицына&lt;/VariantName&gt;&#10;  &lt;VariantLink&gt;316246268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76DECEE-F2A9-486A-A2A2-7E0ABDF2CA4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Подпрограмма7(пр.5)</vt:lpstr>
      <vt:lpstr>'Подпрограмма7(пр.5)'!Заголовки_для_печати</vt:lpstr>
      <vt:lpstr>'Подпрограмма7(пр.5)'!Область_печати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sfera8</dc:creator>
  <cp:lastModifiedBy>dzfin</cp:lastModifiedBy>
  <cp:lastPrinted>2023-10-13T12:24:20Z</cp:lastPrinted>
  <dcterms:created xsi:type="dcterms:W3CDTF">2020-12-16T07:08:03Z</dcterms:created>
  <dcterms:modified xsi:type="dcterms:W3CDTF">2023-10-13T12:25:49Z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мокрицына(4).xlsx</vt:lpwstr>
  </property>
  <property fmtid="{D5CDD505-2E9C-101B-9397-08002B2CF9AE}" pid="3" name="Название отчета">
    <vt:lpwstr>мокрицына(4).xlsx</vt:lpwstr>
  </property>
  <property fmtid="{D5CDD505-2E9C-101B-9397-08002B2CF9AE}" pid="4" name="Версия клиента">
    <vt:lpwstr>20.2.2.11200 (.NET 4.0)</vt:lpwstr>
  </property>
  <property fmtid="{D5CDD505-2E9C-101B-9397-08002B2CF9AE}" pid="5" name="Версия базы">
    <vt:lpwstr>20.2.2560.71805498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192.168.100.245</vt:lpwstr>
  </property>
  <property fmtid="{D5CDD505-2E9C-101B-9397-08002B2CF9AE}" pid="8" name="База">
    <vt:lpwstr>budget21</vt:lpwstr>
  </property>
  <property fmtid="{D5CDD505-2E9C-101B-9397-08002B2CF9AE}" pid="9" name="Пользователь">
    <vt:lpwstr>df_motina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