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675" yWindow="2145" windowWidth="12330" windowHeight="7170" tabRatio="917"/>
  </bookViews>
  <sheets>
    <sheet name="Подпрограмма 1(пр.1)" sheetId="33" r:id="rId1"/>
  </sheets>
  <externalReferences>
    <externalReference r:id="rId2"/>
  </externalReferences>
  <definedNames>
    <definedName name="_xlnm._FilterDatabase" localSheetId="0" hidden="1">'Подпрограмма 1(пр.1)'!$A$96:$V$133</definedName>
    <definedName name="_xlnm.Print_Titles" localSheetId="0">'Подпрограмма 1(пр.1)'!#REF!</definedName>
    <definedName name="_xlnm.Print_Area" localSheetId="0">'Подпрограмма 1(пр.1)'!$A$1:$V$135</definedName>
  </definedNames>
  <calcPr calcId="125725"/>
</workbook>
</file>

<file path=xl/calcChain.xml><?xml version="1.0" encoding="utf-8"?>
<calcChain xmlns="http://schemas.openxmlformats.org/spreadsheetml/2006/main">
  <c r="U63" i="33"/>
  <c r="V63"/>
  <c r="T63"/>
  <c r="U27"/>
  <c r="V27"/>
  <c r="T27"/>
  <c r="U67" l="1"/>
  <c r="T67"/>
  <c r="U116" l="1"/>
  <c r="T116"/>
  <c r="V129" l="1"/>
  <c r="U129"/>
  <c r="T129"/>
  <c r="V42" l="1"/>
  <c r="U42"/>
  <c r="T42"/>
  <c r="N132"/>
  <c r="N131" s="1"/>
  <c r="V131"/>
  <c r="U131"/>
  <c r="T131"/>
  <c r="S131"/>
  <c r="R131"/>
  <c r="Q131"/>
  <c r="P131"/>
  <c r="O131"/>
  <c r="M131"/>
  <c r="J131"/>
  <c r="N128"/>
  <c r="L128"/>
  <c r="N127"/>
  <c r="N126"/>
  <c r="N125"/>
  <c r="M124"/>
  <c r="O124" s="1"/>
  <c r="N124" s="1"/>
  <c r="N123"/>
  <c r="M122"/>
  <c r="O122" s="1"/>
  <c r="N122" s="1"/>
  <c r="N121"/>
  <c r="L121"/>
  <c r="O120"/>
  <c r="N120" s="1"/>
  <c r="M119"/>
  <c r="O119" s="1"/>
  <c r="N119" s="1"/>
  <c r="N118"/>
  <c r="M118"/>
  <c r="M117"/>
  <c r="O117" s="1"/>
  <c r="N117" s="1"/>
  <c r="N116"/>
  <c r="M115"/>
  <c r="O115" s="1"/>
  <c r="N115" s="1"/>
  <c r="N114"/>
  <c r="N113"/>
  <c r="L113"/>
  <c r="N112"/>
  <c r="N111"/>
  <c r="N110"/>
  <c r="N109"/>
  <c r="L108"/>
  <c r="M108" s="1"/>
  <c r="M107"/>
  <c r="O107" s="1"/>
  <c r="N107" s="1"/>
  <c r="M106"/>
  <c r="O106" s="1"/>
  <c r="N106" s="1"/>
  <c r="O105"/>
  <c r="N105" s="1"/>
  <c r="L105"/>
  <c r="N104"/>
  <c r="M103"/>
  <c r="O103" s="1"/>
  <c r="N103" s="1"/>
  <c r="O102"/>
  <c r="N102" s="1"/>
  <c r="L102"/>
  <c r="N101"/>
  <c r="M101"/>
  <c r="N100"/>
  <c r="M99"/>
  <c r="O99" s="1"/>
  <c r="N98"/>
  <c r="L98"/>
  <c r="N97"/>
  <c r="M97"/>
  <c r="V96"/>
  <c r="U96"/>
  <c r="T96"/>
  <c r="S96"/>
  <c r="R96"/>
  <c r="P96"/>
  <c r="N95"/>
  <c r="M95"/>
  <c r="N94"/>
  <c r="L94"/>
  <c r="N93"/>
  <c r="L93"/>
  <c r="N92"/>
  <c r="N91"/>
  <c r="N90"/>
  <c r="L90"/>
  <c r="N89"/>
  <c r="L89"/>
  <c r="N88"/>
  <c r="N87"/>
  <c r="N86"/>
  <c r="N85"/>
  <c r="N84"/>
  <c r="N83"/>
  <c r="L83"/>
  <c r="N82"/>
  <c r="L82"/>
  <c r="N81"/>
  <c r="M81"/>
  <c r="N80"/>
  <c r="N79"/>
  <c r="L79"/>
  <c r="N78"/>
  <c r="N77"/>
  <c r="L77"/>
  <c r="N76"/>
  <c r="N75"/>
  <c r="N74"/>
  <c r="L74"/>
  <c r="N73"/>
  <c r="L73"/>
  <c r="N72"/>
  <c r="M72"/>
  <c r="M63" s="1"/>
  <c r="K72"/>
  <c r="K63" s="1"/>
  <c r="N71"/>
  <c r="L71"/>
  <c r="N70"/>
  <c r="L70"/>
  <c r="N69"/>
  <c r="N68"/>
  <c r="N67"/>
  <c r="N66"/>
  <c r="L66"/>
  <c r="N65"/>
  <c r="L65"/>
  <c r="N64"/>
  <c r="L64"/>
  <c r="S63"/>
  <c r="R63"/>
  <c r="P63"/>
  <c r="O63"/>
  <c r="L63"/>
  <c r="S42"/>
  <c r="R42"/>
  <c r="Q42"/>
  <c r="P42"/>
  <c r="P37" s="1"/>
  <c r="O42"/>
  <c r="N42"/>
  <c r="M42"/>
  <c r="L42"/>
  <c r="L37" s="1"/>
  <c r="K42"/>
  <c r="V38"/>
  <c r="V37" s="1"/>
  <c r="U38"/>
  <c r="T38"/>
  <c r="S38"/>
  <c r="R38"/>
  <c r="R37" s="1"/>
  <c r="P38"/>
  <c r="O38"/>
  <c r="O37" s="1"/>
  <c r="N38"/>
  <c r="M38"/>
  <c r="L38"/>
  <c r="K38"/>
  <c r="K37" s="1"/>
  <c r="S37"/>
  <c r="Q37"/>
  <c r="T36"/>
  <c r="U36" s="1"/>
  <c r="T35"/>
  <c r="U35" s="1"/>
  <c r="L35"/>
  <c r="T34"/>
  <c r="U34" s="1"/>
  <c r="L34"/>
  <c r="T33"/>
  <c r="U33" s="1"/>
  <c r="L33"/>
  <c r="T32"/>
  <c r="U32" s="1"/>
  <c r="N32"/>
  <c r="L32"/>
  <c r="P31"/>
  <c r="O31"/>
  <c r="O30" s="1"/>
  <c r="N31"/>
  <c r="N30" s="1"/>
  <c r="M31"/>
  <c r="L31" s="1"/>
  <c r="L30" s="1"/>
  <c r="K31"/>
  <c r="K30" s="1"/>
  <c r="V30"/>
  <c r="S30"/>
  <c r="R30"/>
  <c r="Q30"/>
  <c r="P30"/>
  <c r="O28"/>
  <c r="N28" s="1"/>
  <c r="N27" s="1"/>
  <c r="K28"/>
  <c r="K27" s="1"/>
  <c r="S27"/>
  <c r="R27"/>
  <c r="P27"/>
  <c r="M27"/>
  <c r="L27"/>
  <c r="N25"/>
  <c r="M25"/>
  <c r="M24"/>
  <c r="M23"/>
  <c r="N22"/>
  <c r="N21" s="1"/>
  <c r="M22"/>
  <c r="V21"/>
  <c r="V19" s="1"/>
  <c r="U21"/>
  <c r="T21"/>
  <c r="S21"/>
  <c r="S19" s="1"/>
  <c r="R21"/>
  <c r="R19" s="1"/>
  <c r="P21"/>
  <c r="O21"/>
  <c r="L21"/>
  <c r="L19" s="1"/>
  <c r="K21"/>
  <c r="K19" s="1"/>
  <c r="N20"/>
  <c r="U19"/>
  <c r="T19"/>
  <c r="P19"/>
  <c r="O19"/>
  <c r="P14"/>
  <c r="N14" s="1"/>
  <c r="L14"/>
  <c r="L13"/>
  <c r="P12"/>
  <c r="N12" s="1"/>
  <c r="L12"/>
  <c r="L11"/>
  <c r="T10"/>
  <c r="S10" s="1"/>
  <c r="S9" s="1"/>
  <c r="P10"/>
  <c r="N10" s="1"/>
  <c r="L10"/>
  <c r="V9"/>
  <c r="R9"/>
  <c r="Q9"/>
  <c r="O9"/>
  <c r="M9"/>
  <c r="K9"/>
  <c r="T8"/>
  <c r="U8" s="1"/>
  <c r="U7" s="1"/>
  <c r="N8"/>
  <c r="K8"/>
  <c r="K7" s="1"/>
  <c r="V7"/>
  <c r="S7"/>
  <c r="R7"/>
  <c r="Q7"/>
  <c r="P7"/>
  <c r="O7"/>
  <c r="N7"/>
  <c r="M7"/>
  <c r="L7"/>
  <c r="M37" l="1"/>
  <c r="L9"/>
  <c r="M21"/>
  <c r="M19" s="1"/>
  <c r="V6"/>
  <c r="N63"/>
  <c r="M30"/>
  <c r="M6" s="1"/>
  <c r="O108"/>
  <c r="N108" s="1"/>
  <c r="M96"/>
  <c r="L96" s="1"/>
  <c r="N37"/>
  <c r="S6"/>
  <c r="N9"/>
  <c r="N19"/>
  <c r="U37"/>
  <c r="T37"/>
  <c r="N99"/>
  <c r="R6"/>
  <c r="T7"/>
  <c r="P9"/>
  <c r="P6" s="1"/>
  <c r="T9"/>
  <c r="U10"/>
  <c r="U9" s="1"/>
  <c r="O27"/>
  <c r="T31"/>
  <c r="N96" l="1"/>
  <c r="N6" s="1"/>
  <c r="O96"/>
  <c r="O6" s="1"/>
  <c r="T30"/>
  <c r="T6" s="1"/>
  <c r="U31"/>
  <c r="U30" s="1"/>
  <c r="U6" s="1"/>
</calcChain>
</file>

<file path=xl/comments1.xml><?xml version="1.0" encoding="utf-8"?>
<comments xmlns="http://schemas.openxmlformats.org/spreadsheetml/2006/main">
  <authors>
    <author>Пользователь Windows</author>
  </authors>
  <commentList>
    <comment ref="O20" authorId="0">
      <text>
        <r>
          <rPr>
            <b/>
            <sz val="8"/>
            <color indexed="81"/>
            <rFont val="Tahoma"/>
            <family val="2"/>
            <charset val="204"/>
          </rPr>
          <t>Пользователь Windows:</t>
        </r>
        <r>
          <rPr>
            <sz val="8"/>
            <color indexed="81"/>
            <rFont val="Tahoma"/>
            <family val="2"/>
            <charset val="204"/>
          </rPr>
          <t xml:space="preserve">
</t>
        </r>
      </text>
    </comment>
  </commentList>
</comments>
</file>

<file path=xl/sharedStrings.xml><?xml version="1.0" encoding="utf-8"?>
<sst xmlns="http://schemas.openxmlformats.org/spreadsheetml/2006/main" count="434" uniqueCount="194">
  <si>
    <t>Вед.</t>
  </si>
  <si>
    <t>Ц.ст.</t>
  </si>
  <si>
    <t>Расх.</t>
  </si>
  <si>
    <t>ДопКласс</t>
  </si>
  <si>
    <t>РегКласс</t>
  </si>
  <si>
    <t>811</t>
  </si>
  <si>
    <t>1111</t>
  </si>
  <si>
    <t>612</t>
  </si>
  <si>
    <t>ИТОГО</t>
  </si>
  <si>
    <t>БУЗ ОО "Шаблыкинская ЦРБ"</t>
  </si>
  <si>
    <t>БУЗ ОО "Ливенская ЦРБ"</t>
  </si>
  <si>
    <t>БУЗ ОО "Детская  поликлиника №1"</t>
  </si>
  <si>
    <t>БУЗ ОО "Детская поликлиника №2"</t>
  </si>
  <si>
    <t>БУЗ ОО "Детская поликлиника №3"</t>
  </si>
  <si>
    <t>БУЗ ОО "Болховская ЦРБ"</t>
  </si>
  <si>
    <t>БУЗ ОО "Верховская ЦРБ"</t>
  </si>
  <si>
    <t>БУЗ ОО "Глазуновская ЦРБ"</t>
  </si>
  <si>
    <t>БУЗ ОО "Дмитровская ЦРБ"</t>
  </si>
  <si>
    <t>БУЗ ОО "Должанская ЦРБ"</t>
  </si>
  <si>
    <t>БУЗ ОО "Залегощенская ЦРБ"</t>
  </si>
  <si>
    <t>БУЗ ОО "Знаменская ЦРБ"</t>
  </si>
  <si>
    <t>БУЗ ОО "Колпнянская ЦРБ"</t>
  </si>
  <si>
    <t>БУЗ ОО "Корсаковская ЦРБ"</t>
  </si>
  <si>
    <t>БУЗ ОО "Краснозоренская ЦРБ"</t>
  </si>
  <si>
    <t>БУЗ ОО "Кромская ЦРБ"</t>
  </si>
  <si>
    <t>БУЗ ОО "Малоархангельская ЦРБ"</t>
  </si>
  <si>
    <t>БУЗ ОО "Мценская ЦРБ"</t>
  </si>
  <si>
    <t>БУЗ ОО "Новосильская ЦРБ"</t>
  </si>
  <si>
    <t>БУЗ ОО "Новодеревеньковская ЦРБ"</t>
  </si>
  <si>
    <t>БУЗ ОО "Плещеевская ЦРБ"</t>
  </si>
  <si>
    <t>БУЗ ОО "Покровская ЦРБ"</t>
  </si>
  <si>
    <t>БУЗ ОО "Сосковская ЦРБ"</t>
  </si>
  <si>
    <t>БУЗ ОО "Свердловская ЦРБ"</t>
  </si>
  <si>
    <t>БУЗ ОО "Троснянская ЦРБ"</t>
  </si>
  <si>
    <t>БУЗ ОО "Хотынецкая  ЦРБ"</t>
  </si>
  <si>
    <t xml:space="preserve">БУЗ ОО "Больница скорой медицинской помощи им.Н.А.Семашко" </t>
  </si>
  <si>
    <t>БУЗ ОО "Поликлиника №2"</t>
  </si>
  <si>
    <t>БУЗ ОО "Поликлиника №1"</t>
  </si>
  <si>
    <t>БУЗ ОО "Поликлиника №3"</t>
  </si>
  <si>
    <t>БУЗ ОО "НКМЦ им. З. И. Круглой"</t>
  </si>
  <si>
    <t>БУЗ ОО "Детская поликлиника №1"</t>
  </si>
  <si>
    <t>БУЗ ОО  "Нарышкинская ЦРБ"</t>
  </si>
  <si>
    <t>БУЗ ОО "Родильный дом"</t>
  </si>
  <si>
    <t>БУЗ ОО "Хотынецкая ЦРБ"</t>
  </si>
  <si>
    <t>БУЗ ОО "ООКВД"</t>
  </si>
  <si>
    <t>0909</t>
  </si>
  <si>
    <t>шт.</t>
  </si>
  <si>
    <t>Разд. Подразд.</t>
  </si>
  <si>
    <t>шт</t>
  </si>
  <si>
    <t>Наименование мероприятий</t>
  </si>
  <si>
    <t>Экономическое обоснование расходов</t>
  </si>
  <si>
    <t>КБК</t>
  </si>
  <si>
    <t>Наименование субсидии</t>
  </si>
  <si>
    <t>Областной бюджет</t>
  </si>
  <si>
    <t>Федеральный бюджет</t>
  </si>
  <si>
    <t>чел.</t>
  </si>
  <si>
    <t>чел</t>
  </si>
  <si>
    <t>Плановое значение (ед. шт.)</t>
  </si>
  <si>
    <t>Примерная стоимость за единицу, руб.</t>
  </si>
  <si>
    <t>Сумма, руб.</t>
  </si>
  <si>
    <t>уп.</t>
  </si>
  <si>
    <t>Ед. изм.</t>
  </si>
  <si>
    <t>ВСЕГО, рублей</t>
  </si>
  <si>
    <t>Федеральный бюджет, рублей</t>
  </si>
  <si>
    <t xml:space="preserve">2023 год </t>
  </si>
  <si>
    <t>2022 год (по состоянию на 29.04.2022 года)</t>
  </si>
  <si>
    <t>Приложение № 1 к приказу Департамента здравоохранения Орловской области от 21 декабря 2022 года № 1134</t>
  </si>
  <si>
    <t xml:space="preserve"> Субсидии бюджетным учреждениям на иные цели за счет средств областного и федерального бюджетов на 2023 год по подведомственным учреждениям здравоохранения</t>
  </si>
  <si>
    <t>Областной бюджет, рублей</t>
  </si>
  <si>
    <t xml:space="preserve">Подпрограмма 1. "Профилактика заболеваний и формирование здорового образа жизни. Развитие первичной медико-санитарной помощи" </t>
  </si>
  <si>
    <t xml:space="preserve">Субсидия на реализацию мероприятия "Формирование здорового образа жизни у населения Орловской области" </t>
  </si>
  <si>
    <t>52 1 01 73510</t>
  </si>
  <si>
    <t>52 П2 10</t>
  </si>
  <si>
    <t xml:space="preserve">Основное мероприятие  1.1. "Развитие  системы  медицинской профилактики неинфекционных заболеваний и формирование здорового образа  жизни, в том числе  у детей. Профилактика зависимости, включая сокращение потребления табака, алкоголя, наркотических средств, психо-активных веществ, в том числе у детей" </t>
  </si>
  <si>
    <t xml:space="preserve"> БУЗ ОО "Орловский наркологический диспансер"</t>
  </si>
  <si>
    <r>
      <rPr>
        <b/>
        <sz val="14"/>
        <rFont val="Times New Roman"/>
        <family val="1"/>
        <charset val="204"/>
      </rPr>
      <t>Мероприятие 1.1.1</t>
    </r>
    <r>
      <rPr>
        <sz val="14"/>
        <rFont val="Times New Roman"/>
        <family val="1"/>
        <charset val="204"/>
      </rPr>
      <t xml:space="preserve">.Мероприятия, направленные на формирование здорового образа жизни     </t>
    </r>
  </si>
  <si>
    <t xml:space="preserve">Приобретение тест-полосок       </t>
  </si>
  <si>
    <t xml:space="preserve"> шт </t>
  </si>
  <si>
    <t xml:space="preserve">Субсидия на реализацию мероприятия "Туберкулез" </t>
  </si>
  <si>
    <t>52 1 02 73520</t>
  </si>
  <si>
    <t>52 П2 03</t>
  </si>
  <si>
    <t>Основное мероприятие  1.2.  "Профилактика инфекционных заболеваний, включая иммунопрофилактику"</t>
  </si>
  <si>
    <t>БУЗ ОО "Орловский противотуберкулезный диспансер"</t>
  </si>
  <si>
    <r>
      <rPr>
        <b/>
        <sz val="14"/>
        <rFont val="Times New Roman"/>
        <family val="1"/>
        <charset val="204"/>
      </rPr>
      <t>Мероприятие 1.2.1.</t>
    </r>
    <r>
      <rPr>
        <sz val="14"/>
        <rFont val="Times New Roman"/>
        <family val="1"/>
        <charset val="204"/>
      </rPr>
      <t xml:space="preserve">                                                                             Профилактика туберкулеза в очагах туберкулезной инфекции (обеспечение средствами для проведения дезинфекции)</t>
    </r>
  </si>
  <si>
    <t>Заключительная дезинфекция в очагах туберкулезной инфекции</t>
  </si>
  <si>
    <t>Приобретение  дезсредств</t>
  </si>
  <si>
    <t xml:space="preserve"> кг </t>
  </si>
  <si>
    <r>
      <rPr>
        <b/>
        <sz val="14"/>
        <rFont val="Times New Roman"/>
        <family val="1"/>
        <charset val="204"/>
      </rPr>
      <t xml:space="preserve">Мероприятие 1.2.2. </t>
    </r>
    <r>
      <rPr>
        <sz val="14"/>
        <rFont val="Times New Roman"/>
        <family val="1"/>
        <charset val="204"/>
      </rPr>
      <t xml:space="preserve">                                                                                     Санитарно-просветительная работа, организация  месячника противотуберкулезной пропаганды</t>
    </r>
  </si>
  <si>
    <t>Размещение социальной рекламы на телевидении, на видеощитах</t>
  </si>
  <si>
    <r>
      <rPr>
        <b/>
        <sz val="14"/>
        <rFont val="Times New Roman"/>
        <family val="1"/>
        <charset val="204"/>
      </rPr>
      <t xml:space="preserve">Мероприятие 1.2.3.  </t>
    </r>
    <r>
      <rPr>
        <sz val="14"/>
        <rFont val="Times New Roman"/>
        <family val="1"/>
        <charset val="204"/>
      </rPr>
      <t xml:space="preserve">                                                                            Обеспечение проведения полного непрерывного курса химиотерапии противотуберкулезными препаратами больных</t>
    </r>
  </si>
  <si>
    <t>Изониазид,  рифампицин, пиразинамид, этамбутол,  левофлоксацин, протионамид,линезолид,бедаквилин,деланамид</t>
  </si>
  <si>
    <t xml:space="preserve"> уп </t>
  </si>
  <si>
    <r>
      <rPr>
        <b/>
        <sz val="14"/>
        <rFont val="Times New Roman"/>
        <family val="1"/>
        <charset val="204"/>
      </rPr>
      <t xml:space="preserve">Мероприятие 1.2.4.                                                                                    </t>
    </r>
    <r>
      <rPr>
        <sz val="14"/>
        <rFont val="Times New Roman"/>
        <family val="1"/>
        <charset val="204"/>
      </rPr>
      <t>Приобретение современного лечебно-диагностического оборудования, диагностических средств</t>
    </r>
  </si>
  <si>
    <t>Микроскоп медицинский бинокулярный</t>
  </si>
  <si>
    <t>Электрокардтограф трехканальный</t>
  </si>
  <si>
    <t xml:space="preserve">Аудиометр поликлинический </t>
  </si>
  <si>
    <t xml:space="preserve">Спирограф  медицинский </t>
  </si>
  <si>
    <t xml:space="preserve">Субсидия на реализацию мероприятия "ВИЧ- инфекция" </t>
  </si>
  <si>
    <t>52 1 03 73530</t>
  </si>
  <si>
    <t>52 П2           01</t>
  </si>
  <si>
    <t>Основное мероприятие 1.3. "Профилактика ВИЧ, вирусных гипатитов В и С"</t>
  </si>
  <si>
    <t>БУЗ ОО "Орловский областной центр по профилактике и борьбе со СПИД и инфекционными заболеваниями"</t>
  </si>
  <si>
    <r>
      <rPr>
        <b/>
        <sz val="14"/>
        <rFont val="Times New Roman"/>
        <family val="1"/>
        <charset val="204"/>
      </rPr>
      <t xml:space="preserve">Мероприятие 1.3.1.                                                                                         </t>
    </r>
    <r>
      <rPr>
        <sz val="14"/>
        <rFont val="Times New Roman"/>
        <family val="1"/>
        <charset val="204"/>
      </rPr>
      <t>Обеспечение детей с перинатальным контактом по ВИЧ-инфекции искусственным вскармливанием адаптированными питательными смесями</t>
    </r>
  </si>
  <si>
    <t>Смесь сухая молочная с рождения до 12 месяцев</t>
  </si>
  <si>
    <r>
      <rPr>
        <b/>
        <sz val="14"/>
        <rFont val="Times New Roman"/>
        <family val="1"/>
        <charset val="204"/>
      </rPr>
      <t>Мероприятие 1.3.2.</t>
    </r>
    <r>
      <rPr>
        <sz val="14"/>
        <rFont val="Times New Roman"/>
        <family val="1"/>
        <charset val="204"/>
      </rPr>
      <t xml:space="preserve">                                                                                 Обследование тест-системами, реактивами для проведения входного контроля качества, исследований  оппортунистических инфекцией, а также исследований в рамках диспансерного наблюдения больных ВИЧ-инфекцией</t>
    </r>
  </si>
  <si>
    <t>Закупка наборов реагентов для проведения диагностики методом ИФА (ВИЧ)</t>
  </si>
  <si>
    <t>набор, шт</t>
  </si>
  <si>
    <t>Закупка наборов реагентов для проведения диагностики методом ПЦР (ВИЧ)</t>
  </si>
  <si>
    <t>Закупка наборов реагентов для  иммунологии</t>
  </si>
  <si>
    <r>
      <rPr>
        <b/>
        <sz val="14"/>
        <rFont val="Times New Roman"/>
        <family val="1"/>
        <charset val="204"/>
      </rPr>
      <t xml:space="preserve">Мероприятие 1.3.3.  </t>
    </r>
    <r>
      <rPr>
        <sz val="14"/>
        <rFont val="Times New Roman"/>
        <family val="1"/>
        <charset val="204"/>
      </rPr>
      <t xml:space="preserve">                                                                            Приобретение необходимой современной аппаратуры, лабораторной мебели, оборудования, расходных материалов для проведения клинических лабораторных исследований </t>
    </r>
  </si>
  <si>
    <t>Система обеззараживания медицинских отходов микроволновая</t>
  </si>
  <si>
    <r>
      <rPr>
        <b/>
        <sz val="14"/>
        <rFont val="Times New Roman"/>
        <family val="1"/>
        <charset val="204"/>
      </rPr>
      <t xml:space="preserve">Мероприятие 1.3.5.           </t>
    </r>
    <r>
      <rPr>
        <sz val="14"/>
        <rFont val="Times New Roman"/>
        <family val="1"/>
        <charset val="204"/>
      </rPr>
      <t xml:space="preserve">                                                                  Обеспечение больных ВИЧ-инфекцией антиретровирусными препаратами, а также лекарственными препаратами для лечения оппортунистических заболеваний, побочных действий лекарственных препаратов, проведение постконтактной профилактики антиретро-вирусными препаратами профессионального заражения ВИЧ-инфекцией</t>
    </r>
  </si>
  <si>
    <t>Медикаменты: Мирцера, Дизаверокс, Регаст, Невирапин, Нейпомакс</t>
  </si>
  <si>
    <t>упак.</t>
  </si>
  <si>
    <t>Субсидия на реализацию мероприятия "Вирусные гепатиты"</t>
  </si>
  <si>
    <t>52 П2 07</t>
  </si>
  <si>
    <t xml:space="preserve">Основное мероприятие 1.3.  "Профилактика ВИЧ, вирусных гепатитов В и С" </t>
  </si>
  <si>
    <t>БУЗ ОО "Городская больница им.С. П.Боткина"</t>
  </si>
  <si>
    <r>
      <rPr>
        <b/>
        <sz val="14"/>
        <rFont val="Times New Roman"/>
        <family val="1"/>
        <charset val="204"/>
      </rPr>
      <t>Мероприятие 1.3.4.</t>
    </r>
    <r>
      <rPr>
        <sz val="14"/>
        <rFont val="Times New Roman"/>
        <family val="1"/>
        <charset val="204"/>
      </rPr>
      <t xml:space="preserve">                                                                               Приобретение противовирусных препаратов для органазиции этиотропного лечения, лекарственных средств для коррекции побочных эффектов</t>
    </r>
  </si>
  <si>
    <t xml:space="preserve">Приобретение противовирусных препаратов
</t>
  </si>
  <si>
    <t>упаковка</t>
  </si>
  <si>
    <t>Приобретение тест-систем для скрининга населения Орловской области с целью раннего выявления заболевания</t>
  </si>
  <si>
    <t xml:space="preserve">Субсидия  на реализацию мероприятия "Инфекции, передаваемые половым путем" </t>
  </si>
  <si>
    <t>52 1 04 73540</t>
  </si>
  <si>
    <t>52 П2 05</t>
  </si>
  <si>
    <t>Основное мероприятие 1.4.                                                      "Развитие первичной медико-санитарной помощи, в том числе сельским жителям.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t>
  </si>
  <si>
    <r>
      <rPr>
        <b/>
        <sz val="14"/>
        <rFont val="Times New Roman"/>
        <family val="1"/>
        <charset val="204"/>
      </rPr>
      <t>Мероприятие 1.4.1</t>
    </r>
    <r>
      <rPr>
        <sz val="14"/>
        <rFont val="Times New Roman"/>
        <family val="1"/>
        <charset val="204"/>
      </rPr>
      <t xml:space="preserve"> Приобретение расходных материалов, тест-систем для лабораторной диагностики ИППП</t>
    </r>
  </si>
  <si>
    <t xml:space="preserve">Приобретение набора реагентов для лабораторной диагностики                                                          </t>
  </si>
  <si>
    <t>Treponema pallidum общие антитела ИВД, набор, иммуноферментный анализ (ИФА)</t>
  </si>
  <si>
    <t>набор</t>
  </si>
  <si>
    <t>Treponema pallidum антитела класса иммуноглобулин G (IgG) ИВД, набор, иммуноферментный анализ (ИФА)</t>
  </si>
  <si>
    <t>Treponema pallidum антитела класса иммуноглобулин M (IgM) ИВД, набор, иммуноферментный анализ (ИФА)</t>
  </si>
  <si>
    <t>Treponema pallidum реагиновые антитела ИВД, набор, реакция агглютинации</t>
  </si>
  <si>
    <t>Набор реагентов для выявления антител к Treponema pallidum в реакции микропреципитации на стекле "Сифилис VDRL"</t>
  </si>
  <si>
    <t xml:space="preserve">Субсидия на реализацию мероприятия "Психические расстройства" </t>
  </si>
  <si>
    <t>52 П2 09</t>
  </si>
  <si>
    <t xml:space="preserve"> БУЗ ОО "Орловский психоневрологический диспансер"</t>
  </si>
  <si>
    <t xml:space="preserve"> Мероприятие 1.4.2.  Оснащение современным медицинским и технологическим оборудованием, мебелью специализированных медицинских учреждений, оказывающих психиатрическую помощь</t>
  </si>
  <si>
    <t>Итого</t>
  </si>
  <si>
    <t xml:space="preserve">Весы медицинские </t>
  </si>
  <si>
    <t xml:space="preserve">Ростометр </t>
  </si>
  <si>
    <t>Набор реанимационный для оказания скорой медицинской помощи</t>
  </si>
  <si>
    <t xml:space="preserve"> БУЗ ОО "Орловская областная психиатрическая больница"</t>
  </si>
  <si>
    <t>Тонометр медицинский механический с большой манжетой</t>
  </si>
  <si>
    <t>Глюкометр для профессионального использования</t>
  </si>
  <si>
    <t>Измеритель влажности и температуры переносной</t>
  </si>
  <si>
    <t>Ростомер</t>
  </si>
  <si>
    <t>Рециркулятор бактерицидный</t>
  </si>
  <si>
    <t>Носилки медицинские мягкие</t>
  </si>
  <si>
    <t xml:space="preserve">Термометр для холодильника </t>
  </si>
  <si>
    <t>Ширма медицинская</t>
  </si>
  <si>
    <t>Дозатор пипеточный одноканальный механический переменного объема 5-50</t>
  </si>
  <si>
    <t xml:space="preserve">Термометр для измерения температуры тела  </t>
  </si>
  <si>
    <t xml:space="preserve">Ходунки </t>
  </si>
  <si>
    <t>Матрас противопролежневый трубчатый</t>
  </si>
  <si>
    <t>Контейнер кдс-5 кронт</t>
  </si>
  <si>
    <t>Контейнер кдс-3 кронт</t>
  </si>
  <si>
    <t>Контейнер кдс-1 кронт</t>
  </si>
  <si>
    <t>Электрокардиограф переносной</t>
  </si>
  <si>
    <t xml:space="preserve"> Субсидия на приобретение медицинских иммунобиологических препаратов</t>
  </si>
  <si>
    <t>0902</t>
  </si>
  <si>
    <t>52 1 04 70110</t>
  </si>
  <si>
    <t>51             0012</t>
  </si>
  <si>
    <t>Мероприятие 1.4.3 Приобретение медицинских иммунобиологических препаратов</t>
  </si>
  <si>
    <t xml:space="preserve">1. Вакцина против туляремии, вакцина против сибирской язвы, вакцина против бешенства, вакцина против клещевого вирусного энцефалита, вакцина против брюшного тифа, вакцина против вирусного гепатита А, вакцина против менингококковой инфекции, вакцина против кори,  вакцина против вирусного гепатита В, вакцина против дифтерии, вакцина против эпидемического паротита, вакцина против полиомиелита, вакцина против пневмококковой инфекции, вакцина против ротавирусной инфекции, вакцина против ветряной оспы, вакцина против гемофильной инфекции.                                                                2. Вакцинация лиц подлежащих призыву на военную службу                                                                3. Приобретение препаратов для проведения имунодиагностики среди детского и подроскового возраста (проведение иммунодиагностики (аллерген туберкулезный очищенный в стандартном разведении (очищенный туберкулин Линниковой -ППД-Л); проведение иммунодиагностики (аллерген туберкулезный рекомбинантный в стандартном разведении  (белок CFP 10-ESAT6 0,2 vru) (диаскин-тест) </t>
  </si>
  <si>
    <t>БУЗ ОО "Городская больница им.С.П..Боткина"</t>
  </si>
  <si>
    <t>БУЗ "Нарышкинская ЦРБ"</t>
  </si>
  <si>
    <t>Субсидия на хранение медицинских иммунобиологических препаратов</t>
  </si>
  <si>
    <t>51           0013</t>
  </si>
  <si>
    <t>мес</t>
  </si>
  <si>
    <t>Мероприятие  1.4.4.  Хранения медицинских иммунобиологических препаратов</t>
  </si>
  <si>
    <t>мес.</t>
  </si>
  <si>
    <t>БУЗ ОО "Городская больница им. С.П. Боткина"</t>
  </si>
  <si>
    <t>БУЗ ОО "Поликлиника № 2"</t>
  </si>
  <si>
    <t xml:space="preserve">      Субсидия на реализацию регионального проекта "Формирование системы мотивации граждан к здоровому образу жизни, включая здоровое питание и отказ от вредных привычек" федерального проекта "Формирование системы мотивации граждан к здоровому образу жизни, включая здоровое питание и отказ от вредных привычек" национального проекта "Демография"</t>
  </si>
  <si>
    <t>52 1 P4 73550</t>
  </si>
  <si>
    <t>52 П2 44P4</t>
  </si>
  <si>
    <t xml:space="preserve">Основное мероприятие 1.8. Региональный проект «Формирование системы мотивации граждан к здоровому образу жизни, включая здоровое питание и отказ от вредных привычек» федерального  проекта  «Формирование системы мотивации граждан к здоровому образу жизни, включая здоровое питание и отказ от вредных привычек» национального проекта «Демография»
Мотивирование граждан к ведению здорового образа жизни посредством проведения информационно-коммуникационной кампании, а также вовлечения граждан и некоммерческих организаций в мероприятия по укреплению общественного здоровья
</t>
  </si>
  <si>
    <t>Проведение мероприятий  по профилактике заболеваний</t>
  </si>
  <si>
    <t>БУЗ ОО "Орловский областной врачебно-физкультурный диспансер"</t>
  </si>
  <si>
    <t xml:space="preserve">Мероприятие 1.8.1.  Региональный проект "Формирование системы мотивации граждан к здоровому образу жизни, включая здоровое питание и отказ от вредных привычек" федерального проекта "Формирование системы мотивации граждан к здоровому образу жизни, включая здоровое питание и отказ от вредных привычек" национального проекта "Демография".                                                                  Мотивирование граждан к ведению здорового образа жизни посредством проведения информационно-коммуникационной кампании, а также вовлечения граждан и некоммерческих организаций в мероприятия по укреплению общественного здоровья
</t>
  </si>
  <si>
    <t>Производство роликов социального характера о профилактике заболеваний</t>
  </si>
  <si>
    <t>ед</t>
  </si>
  <si>
    <t>4 (на 1 мес.)</t>
  </si>
  <si>
    <t>Трансляция тематических роликов мотивации граждан к здоровому образу жизни</t>
  </si>
  <si>
    <t>4 (на 11 мес.)</t>
  </si>
  <si>
    <t>Термометр СП-83</t>
  </si>
  <si>
    <t>Мойка медицинская ультразвуковая</t>
  </si>
  <si>
    <t>Термогигрометр</t>
  </si>
  <si>
    <t>Субсидия на реализацию мероприятий в целях списания объекта недвижимого имущества</t>
  </si>
  <si>
    <t>53 0041</t>
  </si>
  <si>
    <t>Мероприятие  1.4.5.  Реализация мероприятий в целях списания объекта недвижимого имущества</t>
  </si>
  <si>
    <t>Разработка проектно-сметной документации на снос (демонтаж) объекта недвижимого имущества – здания филиала БУЗ Орловской области «Поликлиника № 3», расположенного по адресу: г. Орёл, ул. Колхозная, д. 61. (распоряжение Правительства Орловской области  №629-р от 11.09.2023 г.)</t>
  </si>
  <si>
    <t>Основное мероприятие 1.4.  "Развитие первичной медико-санитарной помощи, в том числе сельским жителям.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t>
  </si>
</sst>
</file>

<file path=xl/styles.xml><?xml version="1.0" encoding="utf-8"?>
<styleSheet xmlns="http://schemas.openxmlformats.org/spreadsheetml/2006/main">
  <numFmts count="7">
    <numFmt numFmtId="164" formatCode="_-* #,##0.00_р_._-;\-* #,##0.00_р_._-;_-* &quot;-&quot;??_р_._-;_-@_-"/>
    <numFmt numFmtId="165" formatCode="_-* #,##0.0\ _₽_-;\-* #,##0.0\ _₽_-;_-* &quot;-&quot;??\ _₽_-;_-@_-"/>
    <numFmt numFmtId="166" formatCode="_-* #,##0.0_р_._-;\-* #,##0.0_р_._-;_-* &quot;-&quot;?_р_._-;_-@_-"/>
    <numFmt numFmtId="170" formatCode="_-* #,##0.0_р_._-;\-* #,##0.0_р_._-;_-* &quot;-&quot;??_р_._-;_-@_-"/>
    <numFmt numFmtId="171" formatCode="#,##0.0000"/>
    <numFmt numFmtId="172" formatCode="#,##0.00_ ;\-#,##0.00\ "/>
    <numFmt numFmtId="173" formatCode="#,##0.0_ ;\-#,##0.0\ "/>
  </numFmts>
  <fonts count="33">
    <font>
      <sz val="11"/>
      <name val="Calibri"/>
      <family val="2"/>
      <scheme val="minor"/>
    </font>
    <font>
      <sz val="11"/>
      <color theme="1"/>
      <name val="Calibri"/>
      <family val="2"/>
      <charset val="204"/>
      <scheme val="minor"/>
    </font>
    <font>
      <sz val="11"/>
      <color theme="1"/>
      <name val="Calibri"/>
      <family val="2"/>
      <charset val="204"/>
      <scheme val="minor"/>
    </font>
    <font>
      <b/>
      <sz val="12"/>
      <color rgb="FF000000"/>
      <name val="Arial Cyr"/>
    </font>
    <font>
      <sz val="10"/>
      <color rgb="FF000000"/>
      <name val="Arial Cyr"/>
    </font>
    <font>
      <b/>
      <sz val="10"/>
      <color rgb="FF000000"/>
      <name val="Arial Cyr"/>
    </font>
    <font>
      <sz val="11"/>
      <name val="Calibri"/>
      <family val="2"/>
      <scheme val="minor"/>
    </font>
    <font>
      <sz val="10"/>
      <name val="Arial"/>
      <family val="2"/>
      <charset val="204"/>
    </font>
    <font>
      <sz val="11"/>
      <name val="Times New Roman"/>
      <family val="1"/>
      <charset val="204"/>
    </font>
    <font>
      <sz val="12"/>
      <name val="Times New Roman"/>
      <family val="1"/>
      <charset val="204"/>
    </font>
    <font>
      <sz val="10"/>
      <name val="Arial Cyr"/>
      <charset val="204"/>
    </font>
    <font>
      <sz val="10"/>
      <name val="Arial"/>
      <family val="2"/>
    </font>
    <font>
      <sz val="10"/>
      <name val="Arial Cyr"/>
      <family val="2"/>
      <charset val="204"/>
    </font>
    <font>
      <b/>
      <sz val="12"/>
      <name val="Times New Roman"/>
      <family val="1"/>
      <charset val="204"/>
    </font>
    <font>
      <sz val="11"/>
      <color indexed="8"/>
      <name val="Calibri"/>
      <family val="2"/>
      <charset val="204"/>
    </font>
    <font>
      <sz val="14"/>
      <color rgb="FF000000"/>
      <name val="Times New Roman"/>
      <family val="1"/>
      <charset val="204"/>
    </font>
    <font>
      <sz val="14"/>
      <name val="Times New Roman"/>
      <family val="1"/>
      <charset val="204"/>
    </font>
    <font>
      <b/>
      <sz val="16"/>
      <color rgb="FF000000"/>
      <name val="Times New Roman"/>
      <family val="1"/>
      <charset val="204"/>
    </font>
    <font>
      <b/>
      <sz val="14"/>
      <name val="Times New Roman"/>
      <family val="1"/>
      <charset val="204"/>
    </font>
    <font>
      <sz val="16"/>
      <name val="Times New Roman"/>
      <family val="1"/>
      <charset val="204"/>
    </font>
    <font>
      <sz val="14"/>
      <color theme="1"/>
      <name val="Times New Roman"/>
      <family val="1"/>
      <charset val="204"/>
    </font>
    <font>
      <b/>
      <sz val="14"/>
      <color theme="1"/>
      <name val="Times New Roman"/>
      <family val="1"/>
      <charset val="204"/>
    </font>
    <font>
      <sz val="11"/>
      <color indexed="8"/>
      <name val="Calibri"/>
      <family val="2"/>
      <charset val="1"/>
    </font>
    <font>
      <b/>
      <sz val="11"/>
      <name val="Times New Roman"/>
      <family val="1"/>
      <charset val="204"/>
    </font>
    <font>
      <sz val="11"/>
      <color rgb="FF000000"/>
      <name val="Calibri"/>
      <family val="2"/>
      <charset val="204"/>
    </font>
    <font>
      <i/>
      <sz val="11"/>
      <color indexed="23"/>
      <name val="Calibri"/>
      <family val="2"/>
      <charset val="204"/>
    </font>
    <font>
      <b/>
      <sz val="14.5"/>
      <name val="Times New Roman"/>
      <family val="1"/>
      <charset val="204"/>
    </font>
    <font>
      <sz val="11"/>
      <color rgb="FF000000"/>
      <name val="Calibri"/>
      <family val="2"/>
      <charset val="204"/>
      <scheme val="minor"/>
    </font>
    <font>
      <sz val="10"/>
      <color rgb="FF000000"/>
      <name val="Arial"/>
      <family val="2"/>
      <charset val="204"/>
    </font>
    <font>
      <sz val="14"/>
      <color rgb="FFFF0000"/>
      <name val="Times New Roman"/>
      <family val="1"/>
      <charset val="204"/>
    </font>
    <font>
      <sz val="14"/>
      <color theme="3" tint="-0.249977111117893"/>
      <name val="Times New Roman"/>
      <family val="1"/>
      <charset val="204"/>
    </font>
    <font>
      <b/>
      <sz val="8"/>
      <color indexed="81"/>
      <name val="Tahoma"/>
      <family val="2"/>
      <charset val="204"/>
    </font>
    <font>
      <sz val="8"/>
      <color indexed="81"/>
      <name val="Tahoma"/>
      <family val="2"/>
      <charset val="204"/>
    </font>
  </fonts>
  <fills count="12">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rgb="FFC8FCC8"/>
        <bgColor indexed="64"/>
      </patternFill>
    </fill>
    <fill>
      <patternFill patternType="solid">
        <fgColor rgb="FFFFFF00"/>
        <bgColor indexed="64"/>
      </patternFill>
    </fill>
    <fill>
      <patternFill patternType="solid">
        <fgColor rgb="FFFFFFCC"/>
      </patternFill>
    </fill>
    <fill>
      <patternFill patternType="solid">
        <fgColor rgb="FFFFFF99"/>
        <bgColor indexed="64"/>
      </patternFill>
    </fill>
    <fill>
      <patternFill patternType="solid">
        <fgColor theme="2"/>
        <bgColor indexed="64"/>
      </patternFill>
    </fill>
  </fills>
  <borders count="1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80">
    <xf numFmtId="0" fontId="0" fillId="0" borderId="0"/>
    <xf numFmtId="0" fontId="3" fillId="0" borderId="1">
      <alignment horizontal="center"/>
    </xf>
    <xf numFmtId="0" fontId="4" fillId="0" borderId="1"/>
    <xf numFmtId="0" fontId="4" fillId="0" borderId="1">
      <alignment horizontal="right"/>
    </xf>
    <xf numFmtId="0" fontId="4" fillId="0" borderId="2">
      <alignment horizontal="center" vertical="center" wrapText="1"/>
    </xf>
    <xf numFmtId="0" fontId="5" fillId="0" borderId="2">
      <alignment vertical="top" wrapText="1"/>
    </xf>
    <xf numFmtId="1" fontId="4" fillId="0" borderId="2">
      <alignment horizontal="center" vertical="top" shrinkToFit="1"/>
    </xf>
    <xf numFmtId="4" fontId="5" fillId="2" borderId="2">
      <alignment horizontal="right" vertical="top" shrinkToFit="1"/>
    </xf>
    <xf numFmtId="4" fontId="5" fillId="3" borderId="2">
      <alignment horizontal="right" vertical="top" shrinkToFit="1"/>
    </xf>
    <xf numFmtId="0" fontId="5" fillId="0" borderId="3">
      <alignment horizontal="right"/>
    </xf>
    <xf numFmtId="4" fontId="5" fillId="2" borderId="3">
      <alignment horizontal="right" vertical="top" shrinkToFit="1"/>
    </xf>
    <xf numFmtId="4" fontId="5" fillId="3" borderId="3">
      <alignment horizontal="right" vertical="top" shrinkToFit="1"/>
    </xf>
    <xf numFmtId="0" fontId="4" fillId="0" borderId="1">
      <alignment horizontal="left" wrapText="1"/>
    </xf>
    <xf numFmtId="0" fontId="6" fillId="0" borderId="0"/>
    <xf numFmtId="0" fontId="6" fillId="0" borderId="0"/>
    <xf numFmtId="0" fontId="6" fillId="0" borderId="0"/>
    <xf numFmtId="0" fontId="4" fillId="0" borderId="1"/>
    <xf numFmtId="0" fontId="4" fillId="0" borderId="1"/>
    <xf numFmtId="0" fontId="4" fillId="4" borderId="1"/>
    <xf numFmtId="0" fontId="4" fillId="4" borderId="1">
      <alignment shrinkToFit="1"/>
    </xf>
    <xf numFmtId="1" fontId="4" fillId="0" borderId="2">
      <alignment vertical="top" wrapText="1"/>
    </xf>
    <xf numFmtId="0" fontId="4" fillId="4" borderId="1">
      <alignment horizontal="center"/>
    </xf>
    <xf numFmtId="4" fontId="5" fillId="0" borderId="2">
      <alignment horizontal="right" vertical="top" shrinkToFit="1"/>
    </xf>
    <xf numFmtId="4" fontId="4" fillId="0" borderId="2">
      <alignment horizontal="right" vertical="top" shrinkToFit="1"/>
    </xf>
    <xf numFmtId="0" fontId="4" fillId="0" borderId="1">
      <alignment vertical="top"/>
    </xf>
    <xf numFmtId="0" fontId="7" fillId="0" borderId="1"/>
    <xf numFmtId="0" fontId="5" fillId="0" borderId="2">
      <alignment vertical="top" wrapText="1"/>
    </xf>
    <xf numFmtId="0" fontId="6" fillId="0" borderId="1"/>
    <xf numFmtId="0" fontId="12" fillId="0" borderId="1"/>
    <xf numFmtId="4" fontId="5" fillId="3" borderId="2">
      <alignment horizontal="right" vertical="top" shrinkToFit="1"/>
    </xf>
    <xf numFmtId="0" fontId="5" fillId="0" borderId="2">
      <alignment vertical="top" wrapText="1"/>
    </xf>
    <xf numFmtId="0" fontId="7" fillId="0" borderId="1"/>
    <xf numFmtId="164" fontId="14" fillId="0" borderId="1" applyFont="0" applyFill="0" applyBorder="0" applyAlignment="0" applyProtection="0"/>
    <xf numFmtId="0" fontId="7" fillId="0" borderId="1"/>
    <xf numFmtId="164" fontId="14" fillId="0" borderId="1" applyFont="0" applyFill="0" applyBorder="0" applyAlignment="0" applyProtection="0"/>
    <xf numFmtId="0" fontId="22" fillId="0" borderId="1"/>
    <xf numFmtId="0" fontId="11" fillId="0" borderId="1"/>
    <xf numFmtId="0" fontId="24" fillId="0" borderId="1"/>
    <xf numFmtId="0" fontId="25" fillId="0" borderId="1" applyNumberFormat="0" applyFill="0" applyBorder="0" applyAlignment="0" applyProtection="0"/>
    <xf numFmtId="165" fontId="7" fillId="0" borderId="1" applyFont="0" applyFill="0" applyBorder="0" applyAlignment="0" applyProtection="0"/>
    <xf numFmtId="166" fontId="7" fillId="0" borderId="1" applyFont="0" applyFill="0" applyBorder="0" applyAlignment="0" applyProtection="0"/>
    <xf numFmtId="164" fontId="6" fillId="0" borderId="1" applyFont="0" applyFill="0" applyBorder="0" applyAlignment="0" applyProtection="0"/>
    <xf numFmtId="0" fontId="6" fillId="0" borderId="1"/>
    <xf numFmtId="0" fontId="6" fillId="0" borderId="1"/>
    <xf numFmtId="0" fontId="2" fillId="0" borderId="1"/>
    <xf numFmtId="0" fontId="6" fillId="0" borderId="1"/>
    <xf numFmtId="0" fontId="4" fillId="0" borderId="1">
      <alignment wrapText="1"/>
    </xf>
    <xf numFmtId="0" fontId="4" fillId="0" borderId="1"/>
    <xf numFmtId="0" fontId="3" fillId="0" borderId="1">
      <alignment horizontal="center" wrapText="1"/>
    </xf>
    <xf numFmtId="0" fontId="3" fillId="0" borderId="1">
      <alignment horizontal="center"/>
    </xf>
    <xf numFmtId="0" fontId="4" fillId="0" borderId="1">
      <alignment horizontal="right"/>
    </xf>
    <xf numFmtId="0" fontId="5" fillId="0" borderId="2">
      <alignment vertical="top" wrapText="1"/>
    </xf>
    <xf numFmtId="1" fontId="4" fillId="0" borderId="2">
      <alignment horizontal="center" vertical="top" shrinkToFit="1"/>
    </xf>
    <xf numFmtId="10" fontId="5" fillId="3" borderId="2">
      <alignment horizontal="right" vertical="top" shrinkToFit="1"/>
    </xf>
    <xf numFmtId="0" fontId="5" fillId="0" borderId="2">
      <alignment horizontal="left"/>
    </xf>
    <xf numFmtId="4" fontId="5" fillId="9" borderId="2">
      <alignment horizontal="right" vertical="top" shrinkToFit="1"/>
    </xf>
    <xf numFmtId="10" fontId="5" fillId="9" borderId="2">
      <alignment horizontal="right" vertical="top" shrinkToFit="1"/>
    </xf>
    <xf numFmtId="0" fontId="6" fillId="0" borderId="1"/>
    <xf numFmtId="0" fontId="6" fillId="0" borderId="1"/>
    <xf numFmtId="0" fontId="6" fillId="0" borderId="1"/>
    <xf numFmtId="0" fontId="27" fillId="0" borderId="1"/>
    <xf numFmtId="0" fontId="27" fillId="0" borderId="1"/>
    <xf numFmtId="0" fontId="28" fillId="4" borderId="1"/>
    <xf numFmtId="1" fontId="4" fillId="0" borderId="2">
      <alignment horizontal="left" vertical="top" wrapText="1" indent="2"/>
    </xf>
    <xf numFmtId="4" fontId="4" fillId="0" borderId="2">
      <alignment horizontal="right" vertical="top" shrinkToFit="1"/>
    </xf>
    <xf numFmtId="10" fontId="4" fillId="0" borderId="2">
      <alignment horizontal="right" vertical="top" shrinkToFit="1"/>
    </xf>
    <xf numFmtId="0" fontId="4" fillId="0" borderId="1">
      <alignment vertical="top"/>
    </xf>
    <xf numFmtId="0" fontId="6" fillId="0" borderId="1"/>
    <xf numFmtId="0" fontId="6" fillId="0" borderId="1"/>
    <xf numFmtId="164" fontId="6" fillId="0" borderId="1" applyFont="0" applyFill="0" applyBorder="0" applyAlignment="0" applyProtection="0"/>
    <xf numFmtId="0" fontId="6" fillId="0" borderId="1"/>
    <xf numFmtId="0" fontId="6" fillId="0" borderId="1"/>
    <xf numFmtId="164" fontId="6" fillId="0" borderId="1" applyFont="0" applyFill="0" applyBorder="0" applyAlignment="0" applyProtection="0"/>
    <xf numFmtId="0" fontId="6" fillId="0" borderId="1"/>
    <xf numFmtId="0" fontId="6" fillId="0" borderId="1"/>
    <xf numFmtId="0" fontId="1" fillId="0" borderId="1"/>
    <xf numFmtId="0" fontId="6" fillId="0" borderId="1"/>
    <xf numFmtId="0" fontId="6" fillId="0" borderId="1"/>
    <xf numFmtId="0" fontId="6" fillId="0" borderId="1"/>
    <xf numFmtId="0" fontId="6" fillId="0" borderId="1"/>
  </cellStyleXfs>
  <cellXfs count="261">
    <xf numFmtId="0" fontId="0" fillId="0" borderId="0" xfId="0"/>
    <xf numFmtId="3" fontId="15" fillId="0" borderId="4" xfId="4" applyNumberFormat="1" applyFont="1" applyBorder="1" applyAlignment="1" applyProtection="1">
      <alignment horizontal="center" vertical="center" wrapText="1"/>
    </xf>
    <xf numFmtId="4" fontId="18" fillId="7" borderId="4" xfId="4" applyNumberFormat="1" applyFont="1" applyFill="1" applyBorder="1" applyAlignment="1" applyProtection="1">
      <alignment horizontal="center" vertical="center" wrapText="1"/>
    </xf>
    <xf numFmtId="4" fontId="16" fillId="5" borderId="4" xfId="7" applyNumberFormat="1" applyFont="1" applyFill="1" applyBorder="1" applyAlignment="1" applyProtection="1">
      <alignment horizontal="center" vertical="center" shrinkToFit="1"/>
    </xf>
    <xf numFmtId="4" fontId="18" fillId="7" borderId="4" xfId="7" applyNumberFormat="1" applyFont="1" applyFill="1" applyBorder="1" applyAlignment="1" applyProtection="1">
      <alignment horizontal="center" vertical="center" shrinkToFit="1"/>
    </xf>
    <xf numFmtId="4" fontId="16" fillId="0" borderId="4" xfId="7" applyNumberFormat="1" applyFont="1" applyFill="1" applyBorder="1" applyAlignment="1" applyProtection="1">
      <alignment horizontal="center" vertical="center" shrinkToFit="1"/>
    </xf>
    <xf numFmtId="4" fontId="16" fillId="5" borderId="4" xfId="4" applyNumberFormat="1" applyFont="1" applyFill="1" applyBorder="1" applyAlignment="1" applyProtection="1">
      <alignment horizontal="center" vertical="center" wrapText="1"/>
    </xf>
    <xf numFmtId="0" fontId="16" fillId="0" borderId="4" xfId="4" applyNumberFormat="1" applyFont="1" applyBorder="1" applyAlignment="1" applyProtection="1">
      <alignment horizontal="center" vertical="center" wrapText="1"/>
    </xf>
    <xf numFmtId="4" fontId="15" fillId="0" borderId="4" xfId="4" applyNumberFormat="1" applyFont="1" applyBorder="1" applyAlignment="1" applyProtection="1">
      <alignment horizontal="center" vertical="center" wrapText="1"/>
    </xf>
    <xf numFmtId="4" fontId="16" fillId="0" borderId="4" xfId="4" applyNumberFormat="1" applyFont="1" applyBorder="1" applyAlignment="1" applyProtection="1">
      <alignment horizontal="center" vertical="center" wrapText="1"/>
    </xf>
    <xf numFmtId="0" fontId="16" fillId="0" borderId="4" xfId="67" applyFont="1" applyBorder="1" applyAlignment="1">
      <alignment vertical="top" wrapText="1"/>
    </xf>
    <xf numFmtId="4" fontId="16" fillId="5" borderId="4" xfId="67" applyNumberFormat="1" applyFont="1" applyFill="1" applyBorder="1" applyAlignment="1">
      <alignment horizontal="center" vertical="center"/>
    </xf>
    <xf numFmtId="3" fontId="16" fillId="5" borderId="4" xfId="32" applyNumberFormat="1" applyFont="1" applyFill="1" applyBorder="1" applyAlignment="1">
      <alignment horizontal="center" vertical="center"/>
    </xf>
    <xf numFmtId="4" fontId="16" fillId="5" borderId="4" xfId="67" applyNumberFormat="1" applyFont="1" applyFill="1" applyBorder="1" applyAlignment="1">
      <alignment horizontal="center" vertical="center" wrapText="1"/>
    </xf>
    <xf numFmtId="0" fontId="18" fillId="7" borderId="4" xfId="23" applyNumberFormat="1" applyFont="1" applyFill="1" applyBorder="1" applyAlignment="1" applyProtection="1">
      <alignment vertical="top" wrapText="1"/>
    </xf>
    <xf numFmtId="1" fontId="18" fillId="7" borderId="4" xfId="9" applyNumberFormat="1" applyFont="1" applyFill="1" applyBorder="1" applyAlignment="1" applyProtection="1">
      <alignment horizontal="center" vertical="top" shrinkToFit="1"/>
    </xf>
    <xf numFmtId="1" fontId="18" fillId="7" borderId="4" xfId="9" applyNumberFormat="1" applyFont="1" applyFill="1" applyBorder="1" applyAlignment="1" applyProtection="1">
      <alignment horizontal="center" vertical="top" wrapText="1"/>
    </xf>
    <xf numFmtId="0" fontId="16" fillId="7" borderId="4" xfId="4" applyNumberFormat="1" applyFont="1" applyFill="1" applyBorder="1" applyAlignment="1" applyProtection="1">
      <alignment horizontal="left" vertical="center" wrapText="1"/>
    </xf>
    <xf numFmtId="4" fontId="9" fillId="0" borderId="4" xfId="4" applyNumberFormat="1" applyFont="1" applyFill="1" applyBorder="1" applyAlignment="1" applyProtection="1">
      <alignment horizontal="center" vertical="center" wrapText="1"/>
    </xf>
    <xf numFmtId="0" fontId="18" fillId="7" borderId="4" xfId="31" applyFont="1" applyFill="1" applyBorder="1" applyAlignment="1">
      <alignment horizontal="center" vertical="top" wrapText="1"/>
    </xf>
    <xf numFmtId="4" fontId="18" fillId="5" borderId="4" xfId="4" applyNumberFormat="1" applyFont="1" applyFill="1" applyBorder="1" applyAlignment="1" applyProtection="1">
      <alignment horizontal="center" vertical="center" wrapText="1"/>
    </xf>
    <xf numFmtId="0" fontId="15" fillId="0" borderId="4" xfId="4" applyNumberFormat="1" applyFont="1" applyBorder="1" applyAlignment="1" applyProtection="1">
      <alignment horizontal="center" vertical="center" wrapText="1"/>
    </xf>
    <xf numFmtId="0" fontId="16" fillId="5" borderId="4" xfId="67" applyFont="1" applyFill="1" applyBorder="1" applyAlignment="1">
      <alignment wrapText="1"/>
    </xf>
    <xf numFmtId="0" fontId="16" fillId="0" borderId="4" xfId="67" applyFont="1" applyBorder="1" applyAlignment="1">
      <alignment wrapText="1"/>
    </xf>
    <xf numFmtId="0" fontId="16" fillId="0" borderId="1" xfId="78" applyFont="1" applyBorder="1" applyProtection="1">
      <protection locked="0"/>
    </xf>
    <xf numFmtId="0" fontId="16" fillId="0" borderId="1" xfId="78" applyFont="1" applyBorder="1" applyAlignment="1" applyProtection="1">
      <alignment horizontal="right"/>
      <protection locked="0"/>
    </xf>
    <xf numFmtId="0" fontId="18" fillId="10" borderId="4" xfId="31" applyFont="1" applyFill="1" applyBorder="1" applyAlignment="1">
      <alignment horizontal="left" vertical="center" wrapText="1"/>
    </xf>
    <xf numFmtId="0" fontId="18" fillId="10" borderId="4" xfId="31" applyFont="1" applyFill="1" applyBorder="1" applyAlignment="1">
      <alignment horizontal="center" vertical="center" wrapText="1"/>
    </xf>
    <xf numFmtId="3" fontId="18" fillId="10" borderId="4" xfId="4" applyNumberFormat="1" applyFont="1" applyFill="1" applyBorder="1" applyAlignment="1" applyProtection="1">
      <alignment horizontal="center" vertical="center" wrapText="1"/>
    </xf>
    <xf numFmtId="0" fontId="18" fillId="10" borderId="4" xfId="4" applyNumberFormat="1" applyFont="1" applyFill="1" applyBorder="1" applyAlignment="1" applyProtection="1">
      <alignment horizontal="center" vertical="center" wrapText="1"/>
    </xf>
    <xf numFmtId="4" fontId="18" fillId="10" borderId="4" xfId="4" applyNumberFormat="1" applyFont="1" applyFill="1" applyBorder="1" applyAlignment="1" applyProtection="1">
      <alignment horizontal="center" vertical="center" wrapText="1"/>
    </xf>
    <xf numFmtId="0" fontId="18" fillId="7" borderId="4" xfId="31" applyFont="1" applyFill="1" applyBorder="1" applyAlignment="1">
      <alignment vertical="top" wrapText="1"/>
    </xf>
    <xf numFmtId="49" fontId="18" fillId="7" borderId="4" xfId="31" applyNumberFormat="1" applyFont="1" applyFill="1" applyBorder="1" applyAlignment="1">
      <alignment horizontal="center" vertical="top" wrapText="1"/>
    </xf>
    <xf numFmtId="0" fontId="18" fillId="7" borderId="4" xfId="31" applyFont="1" applyFill="1" applyBorder="1" applyAlignment="1">
      <alignment horizontal="left" vertical="top" wrapText="1"/>
    </xf>
    <xf numFmtId="0" fontId="18" fillId="7" borderId="4" xfId="31" applyFont="1" applyFill="1" applyBorder="1" applyAlignment="1">
      <alignment horizontal="left" vertical="center" wrapText="1"/>
    </xf>
    <xf numFmtId="0" fontId="18" fillId="7" borderId="4" xfId="31" applyFont="1" applyFill="1" applyBorder="1" applyAlignment="1">
      <alignment horizontal="center" vertical="center" wrapText="1"/>
    </xf>
    <xf numFmtId="3" fontId="18" fillId="7" borderId="4" xfId="4" applyNumberFormat="1" applyFont="1" applyFill="1" applyBorder="1" applyAlignment="1" applyProtection="1">
      <alignment horizontal="center" vertical="center" wrapText="1"/>
    </xf>
    <xf numFmtId="0" fontId="16" fillId="5" borderId="4" xfId="31" applyFont="1" applyFill="1" applyBorder="1" applyAlignment="1">
      <alignment horizontal="left" vertical="center" wrapText="1"/>
    </xf>
    <xf numFmtId="0" fontId="16" fillId="5" borderId="4" xfId="78" applyFont="1" applyFill="1" applyBorder="1" applyAlignment="1">
      <alignment vertical="center" wrapText="1"/>
    </xf>
    <xf numFmtId="0" fontId="16" fillId="5" borderId="4" xfId="31" applyFont="1" applyFill="1" applyBorder="1" applyAlignment="1">
      <alignment horizontal="center" vertical="center" wrapText="1"/>
    </xf>
    <xf numFmtId="4" fontId="16" fillId="5" borderId="4" xfId="78" applyNumberFormat="1" applyFont="1" applyFill="1" applyBorder="1" applyAlignment="1">
      <alignment horizontal="center" vertical="center"/>
    </xf>
    <xf numFmtId="4" fontId="16" fillId="5" borderId="4" xfId="32" applyNumberFormat="1" applyFont="1" applyFill="1" applyBorder="1" applyAlignment="1">
      <alignment horizontal="center" vertical="center"/>
    </xf>
    <xf numFmtId="165" fontId="16" fillId="5" borderId="4" xfId="32" applyNumberFormat="1" applyFont="1" applyFill="1" applyBorder="1" applyAlignment="1">
      <alignment horizontal="center" vertical="center"/>
    </xf>
    <xf numFmtId="3" fontId="16" fillId="5" borderId="4" xfId="41" applyNumberFormat="1" applyFont="1" applyFill="1" applyBorder="1" applyAlignment="1">
      <alignment horizontal="center" vertical="center"/>
    </xf>
    <xf numFmtId="4" fontId="16" fillId="5" borderId="4" xfId="41" applyNumberFormat="1" applyFont="1" applyFill="1" applyBorder="1" applyAlignment="1">
      <alignment horizontal="center" vertical="center"/>
    </xf>
    <xf numFmtId="2" fontId="16" fillId="5" borderId="4" xfId="4" applyNumberFormat="1" applyFont="1" applyFill="1" applyBorder="1" applyAlignment="1" applyProtection="1">
      <alignment horizontal="center" vertical="center" wrapText="1"/>
    </xf>
    <xf numFmtId="0" fontId="29" fillId="5" borderId="1" xfId="78" applyFont="1" applyFill="1" applyBorder="1" applyAlignment="1" applyProtection="1">
      <alignment vertical="center"/>
      <protection locked="0"/>
    </xf>
    <xf numFmtId="0" fontId="18" fillId="7" borderId="4" xfId="4" applyNumberFormat="1" applyFont="1" applyFill="1" applyBorder="1" applyProtection="1">
      <alignment horizontal="center" vertical="center" wrapText="1"/>
    </xf>
    <xf numFmtId="0" fontId="30" fillId="0" borderId="1" xfId="78" applyFont="1" applyBorder="1" applyProtection="1">
      <protection locked="0"/>
    </xf>
    <xf numFmtId="0" fontId="16" fillId="6" borderId="4" xfId="31" applyFont="1" applyFill="1" applyBorder="1" applyAlignment="1">
      <alignment horizontal="left" vertical="top" wrapText="1"/>
    </xf>
    <xf numFmtId="165" fontId="16" fillId="6" borderId="4" xfId="32" applyNumberFormat="1" applyFont="1" applyFill="1" applyBorder="1" applyAlignment="1">
      <alignment horizontal="center" vertical="center"/>
    </xf>
    <xf numFmtId="3" fontId="16" fillId="6" borderId="4" xfId="41" applyNumberFormat="1" applyFont="1" applyFill="1" applyBorder="1" applyAlignment="1">
      <alignment horizontal="center" vertical="center"/>
    </xf>
    <xf numFmtId="4" fontId="16" fillId="6" borderId="4" xfId="41" applyNumberFormat="1" applyFont="1" applyFill="1" applyBorder="1" applyAlignment="1">
      <alignment horizontal="center" vertical="center"/>
    </xf>
    <xf numFmtId="1" fontId="16" fillId="5" borderId="4" xfId="41" applyNumberFormat="1" applyFont="1" applyFill="1" applyBorder="1" applyAlignment="1">
      <alignment horizontal="center" vertical="center"/>
    </xf>
    <xf numFmtId="0" fontId="16" fillId="5" borderId="4" xfId="31" applyFont="1" applyFill="1" applyBorder="1" applyAlignment="1">
      <alignment horizontal="left" vertical="top" wrapText="1"/>
    </xf>
    <xf numFmtId="0" fontId="16" fillId="5" borderId="4" xfId="31" applyNumberFormat="1" applyFont="1" applyFill="1" applyBorder="1" applyAlignment="1">
      <alignment horizontal="left" vertical="top" wrapText="1"/>
    </xf>
    <xf numFmtId="165" fontId="16" fillId="6" borderId="4" xfId="32" applyNumberFormat="1" applyFont="1" applyFill="1" applyBorder="1" applyAlignment="1">
      <alignment horizontal="center" vertical="center" wrapText="1"/>
    </xf>
    <xf numFmtId="3" fontId="16" fillId="6" borderId="4" xfId="41" applyNumberFormat="1" applyFont="1" applyFill="1" applyBorder="1" applyAlignment="1">
      <alignment horizontal="center" vertical="center" wrapText="1"/>
    </xf>
    <xf numFmtId="4" fontId="16" fillId="6" borderId="4" xfId="41" applyNumberFormat="1" applyFont="1" applyFill="1" applyBorder="1" applyAlignment="1">
      <alignment horizontal="center" vertical="center" wrapText="1"/>
    </xf>
    <xf numFmtId="4" fontId="16" fillId="0" borderId="4" xfId="78" applyNumberFormat="1" applyFont="1" applyBorder="1" applyAlignment="1">
      <alignment horizontal="center" vertical="center" wrapText="1"/>
    </xf>
    <xf numFmtId="165" fontId="16" fillId="5" borderId="4" xfId="32" applyNumberFormat="1" applyFont="1" applyFill="1" applyBorder="1" applyAlignment="1">
      <alignment horizontal="center" vertical="center" wrapText="1"/>
    </xf>
    <xf numFmtId="2" fontId="16" fillId="5" borderId="4" xfId="41" applyNumberFormat="1" applyFont="1" applyFill="1" applyBorder="1" applyAlignment="1">
      <alignment horizontal="center" vertical="center"/>
    </xf>
    <xf numFmtId="4" fontId="16" fillId="5" borderId="4" xfId="78" applyNumberFormat="1" applyFont="1" applyFill="1" applyBorder="1" applyAlignment="1">
      <alignment horizontal="center" vertical="center" wrapText="1"/>
    </xf>
    <xf numFmtId="170" fontId="16" fillId="5" borderId="4" xfId="41" applyNumberFormat="1" applyFont="1" applyFill="1" applyBorder="1" applyAlignment="1">
      <alignment horizontal="center" vertical="center"/>
    </xf>
    <xf numFmtId="0" fontId="30" fillId="5" borderId="1" xfId="78" applyFont="1" applyFill="1" applyBorder="1" applyProtection="1">
      <protection locked="0"/>
    </xf>
    <xf numFmtId="0" fontId="16" fillId="5" borderId="4" xfId="31" applyFont="1" applyFill="1" applyBorder="1" applyAlignment="1">
      <alignment horizontal="center" vertical="center"/>
    </xf>
    <xf numFmtId="0" fontId="18" fillId="5" borderId="4" xfId="4" applyNumberFormat="1" applyFont="1" applyFill="1" applyBorder="1" applyProtection="1">
      <alignment horizontal="center" vertical="center" wrapText="1"/>
    </xf>
    <xf numFmtId="0" fontId="18" fillId="11" borderId="4" xfId="4" applyNumberFormat="1" applyFont="1" applyFill="1" applyBorder="1" applyAlignment="1" applyProtection="1">
      <alignment horizontal="left" vertical="center" wrapText="1"/>
    </xf>
    <xf numFmtId="0" fontId="18" fillId="11" borderId="4" xfId="4" applyNumberFormat="1" applyFont="1" applyFill="1" applyBorder="1" applyProtection="1">
      <alignment horizontal="center" vertical="center" wrapText="1"/>
    </xf>
    <xf numFmtId="3" fontId="18" fillId="11" borderId="4" xfId="4" applyNumberFormat="1" applyFont="1" applyFill="1" applyBorder="1" applyAlignment="1" applyProtection="1">
      <alignment horizontal="center" vertical="center" wrapText="1"/>
    </xf>
    <xf numFmtId="4" fontId="18" fillId="11" borderId="4" xfId="4" applyNumberFormat="1" applyFont="1" applyFill="1" applyBorder="1" applyAlignment="1" applyProtection="1">
      <alignment horizontal="center" vertical="center" wrapText="1"/>
    </xf>
    <xf numFmtId="0" fontId="16" fillId="0" borderId="4" xfId="4" applyNumberFormat="1" applyFont="1" applyBorder="1" applyAlignment="1" applyProtection="1">
      <alignment horizontal="left" vertical="center" wrapText="1"/>
    </xf>
    <xf numFmtId="0" fontId="16" fillId="0" borderId="4" xfId="4" applyNumberFormat="1" applyFont="1" applyBorder="1" applyProtection="1">
      <alignment horizontal="center" vertical="center" wrapText="1"/>
    </xf>
    <xf numFmtId="3" fontId="16" fillId="0" borderId="4" xfId="4" applyNumberFormat="1" applyFont="1" applyBorder="1" applyAlignment="1" applyProtection="1">
      <alignment horizontal="center" vertical="center" wrapText="1"/>
    </xf>
    <xf numFmtId="2" fontId="16" fillId="0" borderId="4" xfId="4" applyNumberFormat="1" applyFont="1" applyBorder="1" applyAlignment="1" applyProtection="1">
      <alignment horizontal="center" vertical="center" wrapText="1"/>
    </xf>
    <xf numFmtId="0" fontId="16" fillId="5" borderId="4" xfId="4" applyNumberFormat="1" applyFont="1" applyFill="1" applyBorder="1" applyProtection="1">
      <alignment horizontal="center" vertical="center" wrapText="1"/>
    </xf>
    <xf numFmtId="0" fontId="16" fillId="5" borderId="4" xfId="4" applyNumberFormat="1" applyFont="1" applyFill="1" applyBorder="1" applyAlignment="1" applyProtection="1">
      <alignment horizontal="left" vertical="center" wrapText="1"/>
    </xf>
    <xf numFmtId="3" fontId="16" fillId="5" borderId="4" xfId="4" applyNumberFormat="1" applyFont="1" applyFill="1" applyBorder="1" applyAlignment="1" applyProtection="1">
      <alignment horizontal="center" vertical="center" wrapText="1"/>
    </xf>
    <xf numFmtId="0" fontId="16" fillId="7" borderId="4" xfId="4" applyNumberFormat="1" applyFont="1" applyFill="1" applyBorder="1" applyProtection="1">
      <alignment horizontal="center" vertical="center" wrapText="1"/>
    </xf>
    <xf numFmtId="165" fontId="16" fillId="5" borderId="4" xfId="41" applyNumberFormat="1" applyFont="1" applyFill="1" applyBorder="1" applyAlignment="1">
      <alignment horizontal="center" vertical="center" wrapText="1"/>
    </xf>
    <xf numFmtId="165" fontId="16" fillId="7" borderId="4" xfId="41" applyNumberFormat="1" applyFont="1" applyFill="1" applyBorder="1" applyAlignment="1">
      <alignment horizontal="center" vertical="center" wrapText="1"/>
    </xf>
    <xf numFmtId="4" fontId="18" fillId="7" borderId="4" xfId="41" applyNumberFormat="1" applyFont="1" applyFill="1" applyBorder="1" applyAlignment="1">
      <alignment horizontal="center" vertical="center"/>
    </xf>
    <xf numFmtId="4" fontId="16" fillId="0" borderId="1" xfId="78" applyNumberFormat="1" applyFont="1" applyBorder="1" applyProtection="1">
      <protection locked="0"/>
    </xf>
    <xf numFmtId="165" fontId="16" fillId="0" borderId="4" xfId="41" applyNumberFormat="1" applyFont="1" applyFill="1" applyBorder="1" applyAlignment="1">
      <alignment horizontal="center" vertical="center" wrapText="1"/>
    </xf>
    <xf numFmtId="3" fontId="16" fillId="0" borderId="4" xfId="41" applyNumberFormat="1" applyFont="1" applyFill="1" applyBorder="1" applyAlignment="1">
      <alignment horizontal="center" vertical="center"/>
    </xf>
    <xf numFmtId="4" fontId="16" fillId="0" borderId="4" xfId="41" applyNumberFormat="1" applyFont="1" applyFill="1" applyBorder="1" applyAlignment="1">
      <alignment horizontal="center" vertical="center"/>
    </xf>
    <xf numFmtId="0" fontId="18" fillId="5" borderId="4" xfId="31" applyFont="1" applyFill="1" applyBorder="1" applyAlignment="1">
      <alignment horizontal="center" vertical="center"/>
    </xf>
    <xf numFmtId="4" fontId="18" fillId="5" borderId="4" xfId="41" applyNumberFormat="1" applyFont="1" applyFill="1" applyBorder="1" applyAlignment="1">
      <alignment horizontal="center" vertical="center"/>
    </xf>
    <xf numFmtId="170" fontId="18" fillId="5" borderId="4" xfId="41" applyNumberFormat="1" applyFont="1" applyFill="1" applyBorder="1" applyAlignment="1">
      <alignment horizontal="center" vertical="center"/>
    </xf>
    <xf numFmtId="0" fontId="18" fillId="7" borderId="4" xfId="4" applyNumberFormat="1" applyFont="1" applyFill="1" applyBorder="1" applyAlignment="1" applyProtection="1">
      <alignment horizontal="left" vertical="top" wrapText="1"/>
    </xf>
    <xf numFmtId="0" fontId="18" fillId="7" borderId="4" xfId="4" applyNumberFormat="1" applyFont="1" applyFill="1" applyBorder="1" applyAlignment="1" applyProtection="1">
      <alignment horizontal="center" vertical="center" wrapText="1"/>
    </xf>
    <xf numFmtId="0" fontId="18" fillId="5" borderId="4" xfId="4" applyNumberFormat="1" applyFont="1" applyFill="1" applyBorder="1" applyAlignment="1" applyProtection="1">
      <alignment horizontal="left" vertical="top" wrapText="1"/>
    </xf>
    <xf numFmtId="0" fontId="18" fillId="5" borderId="4" xfId="4" applyNumberFormat="1" applyFont="1" applyFill="1" applyBorder="1" applyAlignment="1" applyProtection="1">
      <alignment horizontal="center" vertical="top" wrapText="1"/>
    </xf>
    <xf numFmtId="3" fontId="13" fillId="5" borderId="4" xfId="4" applyNumberFormat="1" applyFont="1" applyFill="1" applyBorder="1" applyAlignment="1" applyProtection="1">
      <alignment horizontal="center" vertical="top" wrapText="1"/>
    </xf>
    <xf numFmtId="4" fontId="18" fillId="5" borderId="4" xfId="4" applyNumberFormat="1" applyFont="1" applyFill="1" applyBorder="1" applyAlignment="1" applyProtection="1">
      <alignment horizontal="center" vertical="top" wrapText="1"/>
    </xf>
    <xf numFmtId="4" fontId="13" fillId="5" borderId="4" xfId="4" applyNumberFormat="1" applyFont="1" applyFill="1" applyBorder="1" applyAlignment="1" applyProtection="1">
      <alignment horizontal="center" vertical="top" wrapText="1"/>
    </xf>
    <xf numFmtId="0" fontId="16" fillId="5" borderId="1" xfId="78" applyFont="1" applyFill="1" applyBorder="1" applyProtection="1">
      <protection locked="0"/>
    </xf>
    <xf numFmtId="4" fontId="16" fillId="5" borderId="1" xfId="78" applyNumberFormat="1" applyFont="1" applyFill="1" applyBorder="1" applyProtection="1">
      <protection locked="0"/>
    </xf>
    <xf numFmtId="0" fontId="16" fillId="5" borderId="4" xfId="78" applyFont="1" applyFill="1" applyBorder="1" applyAlignment="1">
      <alignment horizontal="left" vertical="top" wrapText="1"/>
    </xf>
    <xf numFmtId="0" fontId="16" fillId="5" borderId="4" xfId="4" applyNumberFormat="1" applyFont="1" applyFill="1" applyBorder="1" applyAlignment="1" applyProtection="1">
      <alignment horizontal="center" vertical="top" wrapText="1"/>
    </xf>
    <xf numFmtId="3" fontId="9" fillId="5" borderId="4" xfId="4" applyNumberFormat="1" applyFont="1" applyFill="1" applyBorder="1" applyAlignment="1" applyProtection="1">
      <alignment horizontal="center" vertical="top" wrapText="1"/>
    </xf>
    <xf numFmtId="4" fontId="16" fillId="5" borderId="4" xfId="4" applyNumberFormat="1" applyFont="1" applyFill="1" applyBorder="1" applyAlignment="1" applyProtection="1">
      <alignment horizontal="center" vertical="top" wrapText="1"/>
    </xf>
    <xf numFmtId="0" fontId="18" fillId="5" borderId="4" xfId="31" applyFont="1" applyFill="1" applyBorder="1" applyAlignment="1">
      <alignment horizontal="center" vertical="top"/>
    </xf>
    <xf numFmtId="3" fontId="16" fillId="5" borderId="4" xfId="41" applyNumberFormat="1" applyFont="1" applyFill="1" applyBorder="1" applyAlignment="1">
      <alignment horizontal="center" vertical="top"/>
    </xf>
    <xf numFmtId="166" fontId="16" fillId="5" borderId="4" xfId="4" applyNumberFormat="1" applyFont="1" applyFill="1" applyBorder="1" applyAlignment="1" applyProtection="1">
      <alignment horizontal="center" vertical="center" wrapText="1"/>
    </xf>
    <xf numFmtId="0" fontId="16" fillId="5" borderId="4" xfId="31" applyFont="1" applyFill="1" applyBorder="1" applyAlignment="1">
      <alignment horizontal="center" vertical="top"/>
    </xf>
    <xf numFmtId="0" fontId="16" fillId="5" borderId="4" xfId="78" applyFont="1" applyFill="1" applyBorder="1" applyAlignment="1">
      <alignment vertical="top" wrapText="1"/>
    </xf>
    <xf numFmtId="0" fontId="9" fillId="5" borderId="4" xfId="31" applyNumberFormat="1" applyFont="1" applyFill="1" applyBorder="1" applyAlignment="1">
      <alignment horizontal="center" vertical="top"/>
    </xf>
    <xf numFmtId="2" fontId="16" fillId="5" borderId="4" xfId="4" applyNumberFormat="1" applyFont="1" applyFill="1" applyBorder="1" applyAlignment="1" applyProtection="1">
      <alignment horizontal="center" wrapText="1"/>
    </xf>
    <xf numFmtId="2" fontId="16" fillId="5" borderId="4" xfId="31" applyNumberFormat="1" applyFont="1" applyFill="1" applyBorder="1" applyAlignment="1">
      <alignment horizontal="left" vertical="top" wrapText="1"/>
    </xf>
    <xf numFmtId="0" fontId="16" fillId="5" borderId="4" xfId="78" applyFont="1" applyFill="1" applyBorder="1" applyAlignment="1">
      <alignment horizontal="center" vertical="center" wrapText="1"/>
    </xf>
    <xf numFmtId="0" fontId="23" fillId="5" borderId="4" xfId="31" applyFont="1" applyFill="1" applyBorder="1" applyAlignment="1">
      <alignment horizontal="center" vertical="top"/>
    </xf>
    <xf numFmtId="0" fontId="18" fillId="7" borderId="4" xfId="5" applyNumberFormat="1" applyFont="1" applyFill="1" applyBorder="1" applyProtection="1">
      <alignment vertical="top" wrapText="1"/>
    </xf>
    <xf numFmtId="0" fontId="18" fillId="7" borderId="4" xfId="31" applyFont="1" applyFill="1" applyBorder="1" applyAlignment="1">
      <alignment horizontal="center" vertical="center"/>
    </xf>
    <xf numFmtId="0" fontId="18" fillId="11" borderId="4" xfId="31" applyFont="1" applyFill="1" applyBorder="1" applyAlignment="1">
      <alignment horizontal="left" vertical="top" wrapText="1"/>
    </xf>
    <xf numFmtId="0" fontId="18" fillId="11" borderId="4" xfId="31" applyFont="1" applyFill="1" applyBorder="1" applyAlignment="1">
      <alignment horizontal="center" vertical="center"/>
    </xf>
    <xf numFmtId="3" fontId="18" fillId="11" borderId="4" xfId="41" applyNumberFormat="1" applyFont="1" applyFill="1" applyBorder="1" applyAlignment="1">
      <alignment horizontal="center" vertical="center"/>
    </xf>
    <xf numFmtId="4" fontId="18" fillId="11" borderId="4" xfId="41" applyNumberFormat="1" applyFont="1" applyFill="1" applyBorder="1" applyAlignment="1">
      <alignment horizontal="center" vertical="center"/>
    </xf>
    <xf numFmtId="0" fontId="29" fillId="0" borderId="1" xfId="78" applyFont="1" applyBorder="1" applyProtection="1">
      <protection locked="0"/>
    </xf>
    <xf numFmtId="4" fontId="16" fillId="0" borderId="1" xfId="78" applyNumberFormat="1" applyFont="1" applyBorder="1" applyAlignment="1" applyProtection="1">
      <alignment wrapText="1"/>
      <protection locked="0"/>
    </xf>
    <xf numFmtId="0" fontId="16" fillId="5" borderId="4" xfId="78" applyFont="1" applyFill="1" applyBorder="1" applyAlignment="1">
      <alignment horizontal="left" vertical="center" wrapText="1"/>
    </xf>
    <xf numFmtId="0" fontId="16" fillId="5" borderId="4" xfId="78" applyFont="1" applyFill="1" applyBorder="1" applyAlignment="1" applyProtection="1">
      <alignment vertical="center"/>
      <protection locked="0"/>
    </xf>
    <xf numFmtId="3" fontId="18" fillId="5" borderId="4" xfId="41" applyNumberFormat="1" applyFont="1" applyFill="1" applyBorder="1" applyAlignment="1">
      <alignment horizontal="center" vertical="center"/>
    </xf>
    <xf numFmtId="0" fontId="16" fillId="5" borderId="4" xfId="31" applyNumberFormat="1" applyFont="1" applyFill="1" applyBorder="1" applyAlignment="1">
      <alignment horizontal="center"/>
    </xf>
    <xf numFmtId="4" fontId="29" fillId="0" borderId="1" xfId="78" applyNumberFormat="1" applyFont="1" applyBorder="1" applyAlignment="1" applyProtection="1">
      <alignment wrapText="1"/>
      <protection locked="0"/>
    </xf>
    <xf numFmtId="0" fontId="9" fillId="0" borderId="4" xfId="78" applyFont="1" applyBorder="1" applyAlignment="1" applyProtection="1">
      <alignment vertical="center"/>
      <protection locked="0"/>
    </xf>
    <xf numFmtId="0" fontId="9" fillId="0" borderId="4" xfId="78" applyFont="1" applyBorder="1" applyAlignment="1">
      <alignment horizontal="center" vertical="center"/>
    </xf>
    <xf numFmtId="4" fontId="9" fillId="0" borderId="4" xfId="78" applyNumberFormat="1" applyFont="1" applyBorder="1" applyAlignment="1">
      <alignment horizontal="center" vertical="center"/>
    </xf>
    <xf numFmtId="4" fontId="9" fillId="0" borderId="4" xfId="78" applyNumberFormat="1" applyFont="1" applyBorder="1" applyAlignment="1">
      <alignment horizontal="center" vertical="center" wrapText="1"/>
    </xf>
    <xf numFmtId="0" fontId="16" fillId="0" borderId="4" xfId="78" applyFont="1" applyBorder="1" applyAlignment="1">
      <alignment horizontal="center" vertical="center" wrapText="1"/>
    </xf>
    <xf numFmtId="4" fontId="16" fillId="5" borderId="4" xfId="31" applyNumberFormat="1" applyFont="1" applyFill="1" applyBorder="1" applyAlignment="1">
      <alignment horizontal="center" vertical="center"/>
    </xf>
    <xf numFmtId="0" fontId="18" fillId="0" borderId="1" xfId="78" applyFont="1" applyBorder="1" applyProtection="1">
      <protection locked="0"/>
    </xf>
    <xf numFmtId="0" fontId="16" fillId="0" borderId="4" xfId="25" applyFont="1" applyFill="1" applyBorder="1" applyAlignment="1">
      <alignment vertical="top" wrapText="1"/>
    </xf>
    <xf numFmtId="0" fontId="9" fillId="5" borderId="4" xfId="31" applyNumberFormat="1" applyFont="1" applyFill="1" applyBorder="1" applyAlignment="1">
      <alignment horizontal="center" vertical="center"/>
    </xf>
    <xf numFmtId="3" fontId="9" fillId="5" borderId="4" xfId="78" applyNumberFormat="1" applyFont="1" applyFill="1" applyBorder="1" applyAlignment="1">
      <alignment horizontal="center" vertical="center"/>
    </xf>
    <xf numFmtId="2" fontId="9" fillId="5" borderId="4" xfId="78" applyNumberFormat="1" applyFont="1" applyFill="1" applyBorder="1" applyAlignment="1">
      <alignment horizontal="center" vertical="center"/>
    </xf>
    <xf numFmtId="4" fontId="9" fillId="5" borderId="4" xfId="78" applyNumberFormat="1" applyFont="1" applyFill="1" applyBorder="1" applyAlignment="1">
      <alignment horizontal="center" vertical="center"/>
    </xf>
    <xf numFmtId="4" fontId="9" fillId="5" borderId="4" xfId="78" applyNumberFormat="1" applyFont="1" applyFill="1" applyBorder="1" applyAlignment="1">
      <alignment horizontal="center" vertical="center" wrapText="1"/>
    </xf>
    <xf numFmtId="2" fontId="9" fillId="5" borderId="4" xfId="4" applyNumberFormat="1" applyFont="1" applyFill="1" applyBorder="1" applyAlignment="1" applyProtection="1">
      <alignment horizontal="center" vertical="center" wrapText="1"/>
    </xf>
    <xf numFmtId="0" fontId="18" fillId="5" borderId="1" xfId="78" applyFont="1" applyFill="1" applyBorder="1" applyProtection="1">
      <protection locked="0"/>
    </xf>
    <xf numFmtId="4" fontId="16" fillId="0" borderId="4" xfId="4" applyNumberFormat="1" applyFont="1" applyFill="1" applyBorder="1" applyAlignment="1" applyProtection="1">
      <alignment horizontal="center" vertical="center" wrapText="1"/>
    </xf>
    <xf numFmtId="2" fontId="16" fillId="0" borderId="4" xfId="4" applyNumberFormat="1" applyFont="1" applyFill="1" applyBorder="1" applyAlignment="1" applyProtection="1">
      <alignment horizontal="center" vertical="center" wrapText="1"/>
    </xf>
    <xf numFmtId="4" fontId="16" fillId="0" borderId="4" xfId="41" applyNumberFormat="1" applyFont="1" applyFill="1" applyBorder="1" applyAlignment="1">
      <alignment horizontal="center" vertical="center" wrapText="1"/>
    </xf>
    <xf numFmtId="171" fontId="16" fillId="5" borderId="4" xfId="41" applyNumberFormat="1" applyFont="1" applyFill="1" applyBorder="1" applyAlignment="1">
      <alignment horizontal="center" vertical="center"/>
    </xf>
    <xf numFmtId="3" fontId="9" fillId="0" borderId="4" xfId="41" applyNumberFormat="1" applyFont="1" applyFill="1" applyBorder="1" applyAlignment="1">
      <alignment horizontal="center" vertical="center"/>
    </xf>
    <xf numFmtId="4" fontId="9" fillId="0" borderId="4" xfId="41" applyNumberFormat="1" applyFont="1" applyFill="1" applyBorder="1" applyAlignment="1">
      <alignment horizontal="center" vertical="center"/>
    </xf>
    <xf numFmtId="4" fontId="16" fillId="6" borderId="4" xfId="4" applyNumberFormat="1" applyFont="1" applyFill="1" applyBorder="1" applyAlignment="1" applyProtection="1">
      <alignment horizontal="center" vertical="center" wrapText="1"/>
    </xf>
    <xf numFmtId="2" fontId="16" fillId="6" borderId="4" xfId="4" applyNumberFormat="1" applyFont="1" applyFill="1" applyBorder="1" applyAlignment="1" applyProtection="1">
      <alignment horizontal="center" vertical="center" wrapText="1"/>
    </xf>
    <xf numFmtId="4" fontId="16" fillId="5" borderId="4" xfId="41" applyNumberFormat="1" applyFont="1" applyFill="1" applyBorder="1" applyAlignment="1">
      <alignment horizontal="center" vertical="center" wrapText="1"/>
    </xf>
    <xf numFmtId="3" fontId="18" fillId="7" borderId="4" xfId="41" applyNumberFormat="1" applyFont="1" applyFill="1" applyBorder="1" applyAlignment="1">
      <alignment horizontal="center" vertical="center"/>
    </xf>
    <xf numFmtId="172" fontId="18" fillId="7" borderId="4" xfId="41" applyNumberFormat="1" applyFont="1" applyFill="1" applyBorder="1" applyAlignment="1">
      <alignment horizontal="center" vertical="center"/>
    </xf>
    <xf numFmtId="173" fontId="16" fillId="5" borderId="4" xfId="4" applyNumberFormat="1" applyFont="1" applyFill="1" applyBorder="1" applyAlignment="1" applyProtection="1">
      <alignment horizontal="center" vertical="center" wrapText="1"/>
    </xf>
    <xf numFmtId="0" fontId="16" fillId="0" borderId="4" xfId="26" applyNumberFormat="1" applyFont="1" applyFill="1" applyBorder="1" applyProtection="1">
      <alignment vertical="top" wrapText="1"/>
    </xf>
    <xf numFmtId="0" fontId="16" fillId="0" borderId="4" xfId="31" applyFont="1" applyFill="1" applyBorder="1" applyAlignment="1">
      <alignment horizontal="left" vertical="top" wrapText="1"/>
    </xf>
    <xf numFmtId="0" fontId="16" fillId="5" borderId="4" xfId="37" applyFont="1" applyFill="1" applyBorder="1" applyAlignment="1">
      <alignment horizontal="left" vertical="top" wrapText="1"/>
    </xf>
    <xf numFmtId="165" fontId="20" fillId="5" borderId="4" xfId="41" applyNumberFormat="1" applyFont="1" applyFill="1" applyBorder="1" applyAlignment="1">
      <alignment horizontal="left" vertical="top" wrapText="1"/>
    </xf>
    <xf numFmtId="0" fontId="16" fillId="0" borderId="4" xfId="4" applyNumberFormat="1" applyFont="1" applyFill="1" applyBorder="1" applyAlignment="1" applyProtection="1">
      <alignment horizontal="left" vertical="top" wrapText="1"/>
    </xf>
    <xf numFmtId="2" fontId="9" fillId="0" borderId="4" xfId="4" applyNumberFormat="1" applyFont="1" applyFill="1" applyBorder="1" applyAlignment="1" applyProtection="1">
      <alignment horizontal="center" vertical="center" wrapText="1"/>
    </xf>
    <xf numFmtId="0" fontId="16" fillId="5" borderId="4" xfId="31" applyFont="1" applyFill="1" applyBorder="1" applyAlignment="1">
      <alignment horizontal="left" vertical="distributed" wrapText="1"/>
    </xf>
    <xf numFmtId="4" fontId="16" fillId="6" borderId="4" xfId="7" applyNumberFormat="1" applyFont="1" applyFill="1" applyBorder="1" applyAlignment="1" applyProtection="1">
      <alignment horizontal="center" vertical="center" shrinkToFit="1"/>
    </xf>
    <xf numFmtId="0" fontId="20" fillId="5" borderId="4" xfId="78" applyFont="1" applyFill="1" applyBorder="1" applyAlignment="1">
      <alignment horizontal="left" vertical="top" wrapText="1"/>
    </xf>
    <xf numFmtId="1" fontId="18" fillId="7" borderId="4" xfId="21" applyNumberFormat="1" applyFont="1" applyFill="1" applyBorder="1" applyAlignment="1" applyProtection="1">
      <alignment horizontal="center" vertical="top" wrapText="1"/>
    </xf>
    <xf numFmtId="0" fontId="18" fillId="7" borderId="4" xfId="78" applyFont="1" applyFill="1" applyBorder="1" applyAlignment="1">
      <alignment horizontal="left" vertical="top" wrapText="1"/>
    </xf>
    <xf numFmtId="4" fontId="16" fillId="7" borderId="4" xfId="4" applyNumberFormat="1" applyFont="1" applyFill="1" applyBorder="1" applyProtection="1">
      <alignment horizontal="center" vertical="center" wrapText="1"/>
    </xf>
    <xf numFmtId="4" fontId="18" fillId="7" borderId="4" xfId="4" applyNumberFormat="1" applyFont="1" applyFill="1" applyBorder="1" applyProtection="1">
      <alignment horizontal="center" vertical="center" wrapText="1"/>
    </xf>
    <xf numFmtId="0" fontId="16" fillId="0" borderId="4" xfId="78" applyFont="1" applyFill="1" applyBorder="1" applyAlignment="1">
      <alignment horizontal="left" vertical="center" wrapText="1"/>
    </xf>
    <xf numFmtId="0" fontId="16" fillId="0" borderId="4" xfId="4" applyNumberFormat="1" applyFont="1" applyFill="1" applyBorder="1" applyAlignment="1" applyProtection="1">
      <alignment horizontal="center" vertical="center" wrapText="1"/>
    </xf>
    <xf numFmtId="3" fontId="16" fillId="0" borderId="4" xfId="4" applyNumberFormat="1" applyFont="1" applyFill="1" applyBorder="1" applyAlignment="1" applyProtection="1">
      <alignment horizontal="center" vertical="center" wrapText="1"/>
    </xf>
    <xf numFmtId="2" fontId="16" fillId="6" borderId="4" xfId="41" applyNumberFormat="1" applyFont="1" applyFill="1" applyBorder="1" applyAlignment="1">
      <alignment horizontal="center" vertical="center"/>
    </xf>
    <xf numFmtId="173" fontId="16" fillId="6" borderId="4" xfId="4" applyNumberFormat="1" applyFont="1" applyFill="1" applyBorder="1" applyAlignment="1" applyProtection="1">
      <alignment horizontal="center" vertical="center" wrapText="1"/>
    </xf>
    <xf numFmtId="0" fontId="16" fillId="0" borderId="1" xfId="78" applyFont="1" applyBorder="1" applyAlignment="1" applyProtection="1">
      <alignment horizontal="left"/>
      <protection locked="0"/>
    </xf>
    <xf numFmtId="3" fontId="16" fillId="0" borderId="1" xfId="78" applyNumberFormat="1" applyFont="1" applyBorder="1" applyAlignment="1" applyProtection="1">
      <alignment horizontal="center"/>
      <protection locked="0"/>
    </xf>
    <xf numFmtId="0" fontId="16" fillId="0" borderId="1" xfId="78" applyFont="1" applyBorder="1" applyAlignment="1" applyProtection="1">
      <alignment horizontal="center"/>
      <protection locked="0"/>
    </xf>
    <xf numFmtId="4" fontId="16" fillId="0" borderId="1" xfId="78" applyNumberFormat="1" applyFont="1" applyBorder="1" applyAlignment="1" applyProtection="1">
      <alignment horizontal="center"/>
      <protection locked="0"/>
    </xf>
    <xf numFmtId="0" fontId="16" fillId="0" borderId="1" xfId="78" applyFont="1" applyBorder="1" applyAlignment="1" applyProtection="1">
      <alignment vertical="center"/>
      <protection locked="0"/>
    </xf>
    <xf numFmtId="0" fontId="18" fillId="0" borderId="1" xfId="78" applyFont="1" applyBorder="1" applyAlignment="1" applyProtection="1">
      <alignment vertical="center"/>
      <protection locked="0"/>
    </xf>
    <xf numFmtId="0" fontId="18" fillId="5" borderId="1" xfId="78" applyFont="1" applyFill="1" applyBorder="1" applyAlignment="1" applyProtection="1">
      <alignment vertical="center"/>
      <protection locked="0"/>
    </xf>
    <xf numFmtId="0" fontId="16" fillId="0" borderId="6" xfId="4" applyNumberFormat="1" applyFont="1" applyFill="1" applyBorder="1" applyAlignment="1" applyProtection="1">
      <alignment vertical="top" wrapText="1"/>
    </xf>
    <xf numFmtId="0" fontId="16" fillId="0" borderId="8" xfId="78" applyFont="1" applyBorder="1" applyAlignment="1">
      <alignment vertical="top" wrapText="1"/>
    </xf>
    <xf numFmtId="0" fontId="16" fillId="0" borderId="5" xfId="78" applyFont="1" applyBorder="1" applyAlignment="1">
      <alignment vertical="top" wrapText="1"/>
    </xf>
    <xf numFmtId="0" fontId="16" fillId="0" borderId="8" xfId="78" applyFont="1" applyBorder="1" applyAlignment="1">
      <alignment wrapText="1"/>
    </xf>
    <xf numFmtId="0" fontId="16" fillId="0" borderId="5" xfId="78" applyFont="1" applyBorder="1" applyAlignment="1">
      <alignment wrapText="1"/>
    </xf>
    <xf numFmtId="0" fontId="16" fillId="0" borderId="4" xfId="78" applyFont="1" applyBorder="1" applyAlignment="1">
      <alignment horizontal="center" vertical="center" wrapText="1"/>
    </xf>
    <xf numFmtId="4" fontId="16" fillId="5" borderId="4" xfId="4" applyNumberFormat="1" applyFont="1" applyFill="1" applyBorder="1" applyAlignment="1" applyProtection="1">
      <alignment horizontal="center" vertical="center" wrapText="1"/>
    </xf>
    <xf numFmtId="0" fontId="8" fillId="5" borderId="4" xfId="67" applyFont="1" applyFill="1" applyBorder="1" applyAlignment="1">
      <alignment wrapText="1"/>
    </xf>
    <xf numFmtId="0" fontId="18" fillId="7" borderId="4" xfId="4" applyNumberFormat="1" applyFont="1" applyFill="1" applyBorder="1" applyAlignment="1" applyProtection="1">
      <alignment horizontal="center" vertical="top" wrapText="1"/>
    </xf>
    <xf numFmtId="0" fontId="21" fillId="7" borderId="4" xfId="78" applyFont="1" applyFill="1" applyBorder="1" applyAlignment="1">
      <alignment horizontal="left" vertical="top" wrapText="1"/>
    </xf>
    <xf numFmtId="173" fontId="18" fillId="7" borderId="4" xfId="4" applyNumberFormat="1" applyFont="1" applyFill="1" applyBorder="1" applyAlignment="1" applyProtection="1">
      <alignment horizontal="center" vertical="center" wrapText="1"/>
    </xf>
    <xf numFmtId="4" fontId="16" fillId="0" borderId="4" xfId="4" applyNumberFormat="1" applyFont="1" applyFill="1" applyBorder="1" applyAlignment="1" applyProtection="1">
      <alignment horizontal="center" vertical="center" wrapText="1"/>
    </xf>
    <xf numFmtId="0" fontId="18" fillId="5" borderId="4" xfId="4" applyNumberFormat="1" applyFont="1" applyFill="1" applyBorder="1" applyAlignment="1" applyProtection="1">
      <alignment horizontal="center" vertical="center" wrapText="1"/>
    </xf>
    <xf numFmtId="0" fontId="16" fillId="0" borderId="4" xfId="78" applyFont="1" applyBorder="1" applyAlignment="1">
      <alignment vertical="top" wrapText="1"/>
    </xf>
    <xf numFmtId="0" fontId="18" fillId="7" borderId="4" xfId="26" applyNumberFormat="1" applyFont="1" applyFill="1" applyBorder="1" applyAlignment="1" applyProtection="1">
      <alignment vertical="top" wrapText="1"/>
    </xf>
    <xf numFmtId="0" fontId="18" fillId="7" borderId="4" xfId="78" applyFont="1" applyFill="1" applyBorder="1" applyAlignment="1">
      <alignment vertical="top" wrapText="1"/>
    </xf>
    <xf numFmtId="0" fontId="16" fillId="5" borderId="4" xfId="31" applyFont="1" applyFill="1" applyBorder="1" applyAlignment="1">
      <alignment horizontal="left" vertical="top" wrapText="1"/>
    </xf>
    <xf numFmtId="0" fontId="16" fillId="0" borderId="4" xfId="78" applyFont="1" applyFill="1" applyBorder="1" applyAlignment="1">
      <alignment horizontal="left" vertical="top" wrapText="1"/>
    </xf>
    <xf numFmtId="0" fontId="16" fillId="0" borderId="4" xfId="78" applyFont="1" applyBorder="1" applyAlignment="1">
      <alignment horizontal="left" vertical="top" wrapText="1"/>
    </xf>
    <xf numFmtId="4" fontId="16" fillId="0" borderId="4" xfId="4" applyNumberFormat="1" applyFont="1" applyFill="1" applyBorder="1" applyAlignment="1" applyProtection="1">
      <alignment horizontal="center" vertical="center" wrapText="1"/>
    </xf>
    <xf numFmtId="4" fontId="16" fillId="5" borderId="4" xfId="8" applyNumberFormat="1" applyFont="1" applyFill="1" applyBorder="1" applyAlignment="1" applyProtection="1">
      <alignment horizontal="center" vertical="center" wrapText="1" shrinkToFit="1"/>
    </xf>
    <xf numFmtId="0" fontId="16" fillId="0" borderId="4" xfId="78" applyFont="1" applyBorder="1" applyAlignment="1">
      <alignment horizontal="center" vertical="center" wrapText="1" shrinkToFit="1"/>
    </xf>
    <xf numFmtId="2" fontId="16" fillId="0" borderId="4" xfId="4" applyNumberFormat="1" applyFont="1" applyBorder="1" applyAlignment="1" applyProtection="1">
      <alignment horizontal="center" vertical="center" wrapText="1"/>
    </xf>
    <xf numFmtId="0" fontId="16" fillId="0" borderId="4" xfId="78" applyFont="1" applyBorder="1" applyAlignment="1">
      <alignment horizontal="center" vertical="center" wrapText="1"/>
    </xf>
    <xf numFmtId="0" fontId="18" fillId="5" borderId="4" xfId="4" applyNumberFormat="1" applyFont="1" applyFill="1" applyBorder="1" applyAlignment="1" applyProtection="1">
      <alignment horizontal="center" vertical="center" wrapText="1"/>
    </xf>
    <xf numFmtId="0" fontId="16" fillId="0" borderId="4" xfId="78" applyFont="1" applyFill="1" applyBorder="1" applyAlignment="1">
      <alignment vertical="top" wrapText="1"/>
    </xf>
    <xf numFmtId="0" fontId="16" fillId="0" borderId="4" xfId="78" applyFont="1" applyBorder="1" applyAlignment="1">
      <alignment vertical="top" wrapText="1"/>
    </xf>
    <xf numFmtId="49" fontId="16" fillId="0" borderId="4" xfId="78" applyNumberFormat="1" applyFont="1" applyFill="1" applyBorder="1" applyAlignment="1">
      <alignment horizontal="center" vertical="center" wrapText="1"/>
    </xf>
    <xf numFmtId="0" fontId="16" fillId="0" borderId="4" xfId="78" applyFont="1" applyBorder="1" applyAlignment="1">
      <alignment wrapText="1"/>
    </xf>
    <xf numFmtId="0" fontId="18" fillId="5" borderId="11" xfId="4" applyNumberFormat="1" applyFont="1" applyFill="1" applyBorder="1" applyAlignment="1" applyProtection="1">
      <alignment horizontal="center" vertical="center" wrapText="1"/>
    </xf>
    <xf numFmtId="0" fontId="18" fillId="5" borderId="12" xfId="4" applyNumberFormat="1" applyFont="1" applyFill="1" applyBorder="1" applyAlignment="1" applyProtection="1">
      <alignment horizontal="center" vertical="center" wrapText="1"/>
    </xf>
    <xf numFmtId="0" fontId="18" fillId="5" borderId="13" xfId="4" applyNumberFormat="1" applyFont="1" applyFill="1" applyBorder="1" applyAlignment="1" applyProtection="1">
      <alignment horizontal="center" vertical="center" wrapText="1"/>
    </xf>
    <xf numFmtId="0" fontId="16" fillId="0" borderId="4" xfId="4" applyNumberFormat="1" applyFont="1" applyFill="1" applyBorder="1" applyAlignment="1" applyProtection="1">
      <alignment horizontal="left" vertical="top" wrapText="1"/>
    </xf>
    <xf numFmtId="0" fontId="16" fillId="0" borderId="6" xfId="5" applyNumberFormat="1" applyFont="1" applyFill="1" applyBorder="1" applyAlignment="1" applyProtection="1">
      <alignment vertical="center" wrapText="1"/>
    </xf>
    <xf numFmtId="0" fontId="16" fillId="0" borderId="8" xfId="5" applyNumberFormat="1" applyFont="1" applyFill="1" applyBorder="1" applyAlignment="1" applyProtection="1">
      <alignment vertical="center" wrapText="1"/>
    </xf>
    <xf numFmtId="0" fontId="16" fillId="0" borderId="5" xfId="5" applyNumberFormat="1" applyFont="1" applyFill="1" applyBorder="1" applyAlignment="1" applyProtection="1">
      <alignment vertical="center" wrapText="1"/>
    </xf>
    <xf numFmtId="0" fontId="16" fillId="0" borderId="4" xfId="4" applyNumberFormat="1" applyFont="1" applyBorder="1" applyAlignment="1" applyProtection="1">
      <alignment horizontal="center" vertical="center" wrapText="1"/>
    </xf>
    <xf numFmtId="0" fontId="16" fillId="0" borderId="4" xfId="4" applyNumberFormat="1" applyFont="1" applyBorder="1" applyAlignment="1" applyProtection="1">
      <alignment horizontal="center" vertical="top" wrapText="1"/>
    </xf>
    <xf numFmtId="0" fontId="16" fillId="0" borderId="4" xfId="78" applyFont="1" applyBorder="1" applyAlignment="1">
      <alignment horizontal="center" vertical="top" wrapText="1"/>
    </xf>
    <xf numFmtId="0" fontId="16" fillId="0" borderId="4" xfId="4" applyNumberFormat="1" applyFont="1" applyBorder="1" applyAlignment="1" applyProtection="1">
      <alignment horizontal="left" vertical="top" wrapText="1"/>
    </xf>
    <xf numFmtId="4" fontId="18" fillId="5" borderId="6" xfId="41" applyNumberFormat="1" applyFont="1" applyFill="1" applyBorder="1" applyAlignment="1">
      <alignment horizontal="center" vertical="center"/>
    </xf>
    <xf numFmtId="4" fontId="18" fillId="5" borderId="5" xfId="41" applyNumberFormat="1" applyFont="1" applyFill="1" applyBorder="1" applyAlignment="1">
      <alignment horizontal="center" vertical="center"/>
    </xf>
    <xf numFmtId="0" fontId="16" fillId="0" borderId="6" xfId="5" applyNumberFormat="1" applyFont="1" applyFill="1" applyBorder="1" applyAlignment="1" applyProtection="1">
      <alignment horizontal="left" vertical="center" wrapText="1"/>
    </xf>
    <xf numFmtId="0" fontId="16" fillId="0" borderId="8" xfId="5" applyNumberFormat="1" applyFont="1" applyFill="1" applyBorder="1" applyAlignment="1" applyProtection="1">
      <alignment horizontal="left" vertical="center" wrapText="1"/>
    </xf>
    <xf numFmtId="0" fontId="16" fillId="0" borderId="5" xfId="5" applyNumberFormat="1" applyFont="1" applyFill="1" applyBorder="1" applyAlignment="1" applyProtection="1">
      <alignment horizontal="left" vertical="center" wrapText="1"/>
    </xf>
    <xf numFmtId="0" fontId="16" fillId="0" borderId="15" xfId="4" applyNumberFormat="1" applyFont="1" applyBorder="1" applyAlignment="1" applyProtection="1">
      <alignment horizontal="center" vertical="center" wrapText="1"/>
    </xf>
    <xf numFmtId="0" fontId="16" fillId="0" borderId="7" xfId="4" applyNumberFormat="1" applyFont="1" applyBorder="1" applyAlignment="1" applyProtection="1">
      <alignment horizontal="center" vertical="center" wrapText="1"/>
    </xf>
    <xf numFmtId="0" fontId="16" fillId="0" borderId="9" xfId="4" applyNumberFormat="1" applyFont="1" applyBorder="1" applyAlignment="1" applyProtection="1">
      <alignment horizontal="center" vertical="center" wrapText="1"/>
    </xf>
    <xf numFmtId="0" fontId="16" fillId="0" borderId="18" xfId="4" applyNumberFormat="1" applyFont="1" applyBorder="1" applyAlignment="1" applyProtection="1">
      <alignment horizontal="center" vertical="center" wrapText="1"/>
    </xf>
    <xf numFmtId="0" fontId="16" fillId="0" borderId="1" xfId="4" applyNumberFormat="1" applyFont="1" applyBorder="1" applyAlignment="1" applyProtection="1">
      <alignment horizontal="center" vertical="center" wrapText="1"/>
    </xf>
    <xf numFmtId="0" fontId="16" fillId="0" borderId="10" xfId="4" applyNumberFormat="1" applyFont="1" applyBorder="1" applyAlignment="1" applyProtection="1">
      <alignment horizontal="center" vertical="center" wrapText="1"/>
    </xf>
    <xf numFmtId="0" fontId="16" fillId="0" borderId="16" xfId="4" applyNumberFormat="1" applyFont="1" applyBorder="1" applyAlignment="1" applyProtection="1">
      <alignment horizontal="center" vertical="center" wrapText="1"/>
    </xf>
    <xf numFmtId="0" fontId="16" fillId="0" borderId="17" xfId="4" applyNumberFormat="1" applyFont="1" applyBorder="1" applyAlignment="1" applyProtection="1">
      <alignment horizontal="center" vertical="center" wrapText="1"/>
    </xf>
    <xf numFmtId="0" fontId="16" fillId="0" borderId="14" xfId="4" applyNumberFormat="1" applyFont="1" applyBorder="1" applyAlignment="1" applyProtection="1">
      <alignment horizontal="center" vertical="center" wrapText="1"/>
    </xf>
    <xf numFmtId="0" fontId="16" fillId="5" borderId="4" xfId="31" applyFont="1" applyFill="1" applyBorder="1" applyAlignment="1">
      <alignment horizontal="left" vertical="top" wrapText="1"/>
    </xf>
    <xf numFmtId="0" fontId="16" fillId="5" borderId="6" xfId="5" applyNumberFormat="1" applyFont="1" applyFill="1" applyBorder="1" applyAlignment="1" applyProtection="1">
      <alignment horizontal="left" vertical="top" wrapText="1"/>
    </xf>
    <xf numFmtId="0" fontId="16" fillId="5" borderId="8" xfId="5" applyNumberFormat="1" applyFont="1" applyFill="1" applyBorder="1" applyAlignment="1" applyProtection="1">
      <alignment horizontal="left" vertical="top" wrapText="1"/>
    </xf>
    <xf numFmtId="0" fontId="16" fillId="5" borderId="5" xfId="5" applyNumberFormat="1" applyFont="1" applyFill="1" applyBorder="1" applyAlignment="1" applyProtection="1">
      <alignment horizontal="left" vertical="top" wrapText="1"/>
    </xf>
    <xf numFmtId="0" fontId="16" fillId="5" borderId="4" xfId="4" applyNumberFormat="1" applyFont="1" applyFill="1" applyBorder="1" applyAlignment="1" applyProtection="1">
      <alignment horizontal="center" vertical="top" wrapText="1"/>
    </xf>
    <xf numFmtId="0" fontId="16" fillId="5" borderId="4" xfId="4" applyNumberFormat="1" applyFont="1" applyFill="1" applyBorder="1" applyAlignment="1" applyProtection="1">
      <alignment horizontal="left" vertical="top" wrapText="1"/>
    </xf>
    <xf numFmtId="4" fontId="16" fillId="5" borderId="4" xfId="4" applyNumberFormat="1" applyFont="1" applyFill="1" applyBorder="1" applyAlignment="1" applyProtection="1">
      <alignment horizontal="center" vertical="center" wrapText="1"/>
    </xf>
    <xf numFmtId="4" fontId="16" fillId="5" borderId="6" xfId="41" applyNumberFormat="1" applyFont="1" applyFill="1" applyBorder="1" applyAlignment="1">
      <alignment horizontal="center" vertical="center"/>
    </xf>
    <xf numFmtId="4" fontId="16" fillId="5" borderId="5" xfId="41" applyNumberFormat="1" applyFont="1" applyFill="1" applyBorder="1" applyAlignment="1">
      <alignment horizontal="center" vertical="center"/>
    </xf>
    <xf numFmtId="4" fontId="16" fillId="0" borderId="4" xfId="4" applyNumberFormat="1" applyFont="1" applyBorder="1" applyAlignment="1" applyProtection="1">
      <alignment horizontal="center" vertical="center" wrapText="1"/>
    </xf>
    <xf numFmtId="0" fontId="19" fillId="0" borderId="1" xfId="78" applyFont="1" applyBorder="1" applyAlignment="1" applyProtection="1">
      <alignment horizontal="right"/>
      <protection locked="0"/>
    </xf>
    <xf numFmtId="0" fontId="17" fillId="0" borderId="17" xfId="1" applyNumberFormat="1" applyFont="1" applyBorder="1" applyAlignment="1" applyProtection="1">
      <alignment horizontal="center" vertical="center" wrapText="1"/>
    </xf>
    <xf numFmtId="0" fontId="15" fillId="0" borderId="4" xfId="4" applyNumberFormat="1" applyFont="1" applyBorder="1" applyAlignment="1" applyProtection="1">
      <alignment horizontal="center" vertical="center" wrapText="1"/>
    </xf>
    <xf numFmtId="0" fontId="16" fillId="0" borderId="4" xfId="78" applyFont="1" applyBorder="1" applyAlignment="1">
      <alignment vertical="center" wrapText="1"/>
    </xf>
    <xf numFmtId="0" fontId="15" fillId="0" borderId="4" xfId="3" applyFont="1" applyBorder="1" applyAlignment="1">
      <alignment horizontal="center" vertical="center" wrapText="1"/>
    </xf>
    <xf numFmtId="0" fontId="17" fillId="8" borderId="4" xfId="3" applyFont="1" applyFill="1" applyBorder="1" applyAlignment="1">
      <alignment horizontal="center" vertical="center" wrapText="1"/>
    </xf>
    <xf numFmtId="0" fontId="0" fillId="8" borderId="4" xfId="78" applyFont="1" applyFill="1" applyBorder="1" applyAlignment="1">
      <alignment horizontal="center" vertical="center" wrapText="1"/>
    </xf>
    <xf numFmtId="0" fontId="17" fillId="0" borderId="4" xfId="3" applyFont="1" applyBorder="1" applyAlignment="1">
      <alignment horizontal="center" vertical="center" wrapText="1"/>
    </xf>
    <xf numFmtId="4" fontId="16" fillId="6" borderId="4" xfId="41" applyNumberFormat="1" applyFont="1" applyFill="1" applyBorder="1" applyAlignment="1">
      <alignment horizontal="center" vertical="center" wrapText="1"/>
    </xf>
    <xf numFmtId="0" fontId="6" fillId="0" borderId="4" xfId="78" applyFont="1" applyBorder="1" applyAlignment="1">
      <alignment horizontal="center" vertical="center" wrapText="1"/>
    </xf>
    <xf numFmtId="0" fontId="16" fillId="6" borderId="6" xfId="31" applyFont="1" applyFill="1" applyBorder="1" applyAlignment="1">
      <alignment horizontal="left" vertical="top" wrapText="1"/>
    </xf>
    <xf numFmtId="0" fontId="16" fillId="6" borderId="5" xfId="31" applyFont="1" applyFill="1" applyBorder="1" applyAlignment="1">
      <alignment horizontal="left" vertical="top" wrapText="1"/>
    </xf>
    <xf numFmtId="4" fontId="16" fillId="0" borderId="4" xfId="78" applyNumberFormat="1" applyFont="1" applyBorder="1" applyAlignment="1">
      <alignment horizontal="center" vertical="center" wrapText="1"/>
    </xf>
    <xf numFmtId="0" fontId="26" fillId="10" borderId="4" xfId="31" applyFont="1" applyFill="1" applyBorder="1" applyAlignment="1">
      <alignment horizontal="center" vertical="center" wrapText="1"/>
    </xf>
    <xf numFmtId="0" fontId="18" fillId="5" borderId="4" xfId="31" applyFont="1" applyFill="1" applyBorder="1" applyAlignment="1">
      <alignment horizontal="center" vertical="center" wrapText="1"/>
    </xf>
    <xf numFmtId="0" fontId="16" fillId="0" borderId="6" xfId="4" applyNumberFormat="1" applyFont="1" applyBorder="1" applyAlignment="1" applyProtection="1">
      <alignment horizontal="left" vertical="top" wrapText="1"/>
    </xf>
    <xf numFmtId="0" fontId="16" fillId="0" borderId="8" xfId="4" applyNumberFormat="1" applyFont="1" applyBorder="1" applyAlignment="1" applyProtection="1">
      <alignment horizontal="left" vertical="top" wrapText="1"/>
    </xf>
    <xf numFmtId="0" fontId="16" fillId="0" borderId="5" xfId="4" applyNumberFormat="1" applyFont="1" applyBorder="1" applyAlignment="1" applyProtection="1">
      <alignment horizontal="left" vertical="top" wrapText="1"/>
    </xf>
    <xf numFmtId="0" fontId="16" fillId="5" borderId="6" xfId="31" applyFont="1" applyFill="1" applyBorder="1" applyAlignment="1">
      <alignment horizontal="left" vertical="top" wrapText="1"/>
    </xf>
    <xf numFmtId="0" fontId="16" fillId="5" borderId="5" xfId="31" applyFont="1" applyFill="1" applyBorder="1" applyAlignment="1">
      <alignment horizontal="left" vertical="top" wrapText="1"/>
    </xf>
  </cellXfs>
  <cellStyles count="80">
    <cellStyle name="br" xfId="15"/>
    <cellStyle name="br 2" xfId="59"/>
    <cellStyle name="col" xfId="14"/>
    <cellStyle name="col 2" xfId="58"/>
    <cellStyle name="Excel Built-in Normal" xfId="35"/>
    <cellStyle name="Explanatory Text" xfId="38"/>
    <cellStyle name="style0" xfId="16"/>
    <cellStyle name="style0 2" xfId="60"/>
    <cellStyle name="TableStyleLight1" xfId="28"/>
    <cellStyle name="td" xfId="17"/>
    <cellStyle name="td 2" xfId="61"/>
    <cellStyle name="tr" xfId="13"/>
    <cellStyle name="tr 2" xfId="57"/>
    <cellStyle name="xl21" xfId="18"/>
    <cellStyle name="xl21 2" xfId="62"/>
    <cellStyle name="xl22" xfId="4"/>
    <cellStyle name="xl23" xfId="2"/>
    <cellStyle name="xl23 2" xfId="63"/>
    <cellStyle name="xl24" xfId="19"/>
    <cellStyle name="xl24 2" xfId="47"/>
    <cellStyle name="xl25" xfId="9"/>
    <cellStyle name="xl25 2" xfId="52"/>
    <cellStyle name="xl26" xfId="10"/>
    <cellStyle name="xl26 2" xfId="54"/>
    <cellStyle name="xl27" xfId="11"/>
    <cellStyle name="xl27 2" xfId="64"/>
    <cellStyle name="xl28" xfId="1"/>
    <cellStyle name="xl28 2" xfId="55"/>
    <cellStyle name="xl29" xfId="3"/>
    <cellStyle name="xl29 2" xfId="46"/>
    <cellStyle name="xl30" xfId="12"/>
    <cellStyle name="xl31" xfId="5"/>
    <cellStyle name="xl31 2" xfId="65"/>
    <cellStyle name="xl32" xfId="20"/>
    <cellStyle name="xl32 2" xfId="56"/>
    <cellStyle name="xl33" xfId="6"/>
    <cellStyle name="xl33 2" xfId="48"/>
    <cellStyle name="xl34" xfId="21"/>
    <cellStyle name="xl34 2" xfId="49"/>
    <cellStyle name="xl35" xfId="7"/>
    <cellStyle name="xl35 2" xfId="50"/>
    <cellStyle name="xl36" xfId="22"/>
    <cellStyle name="xl36 2" xfId="66"/>
    <cellStyle name="xl37" xfId="23"/>
    <cellStyle name="xl37 2" xfId="51"/>
    <cellStyle name="xl38" xfId="8"/>
    <cellStyle name="xl39" xfId="24"/>
    <cellStyle name="xl39 2" xfId="53"/>
    <cellStyle name="xl40" xfId="26"/>
    <cellStyle name="xl61" xfId="30"/>
    <cellStyle name="xl64" xfId="29"/>
    <cellStyle name="Обычный" xfId="0" builtinId="0"/>
    <cellStyle name="Обычный 10" xfId="67"/>
    <cellStyle name="Обычный 11" xfId="68"/>
    <cellStyle name="Обычный 12" xfId="73"/>
    <cellStyle name="Обычный 13" xfId="70"/>
    <cellStyle name="Обычный 14" xfId="71"/>
    <cellStyle name="Обычный 15" xfId="74"/>
    <cellStyle name="Обычный 16" xfId="76"/>
    <cellStyle name="Обычный 17" xfId="77"/>
    <cellStyle name="Обычный 18" xfId="78"/>
    <cellStyle name="Обычный 19" xfId="79"/>
    <cellStyle name="Обычный 2" xfId="27"/>
    <cellStyle name="Обычный 3" xfId="43"/>
    <cellStyle name="Обычный 4" xfId="44"/>
    <cellStyle name="Обычный 4 2" xfId="33"/>
    <cellStyle name="Обычный 4 3" xfId="75"/>
    <cellStyle name="Обычный 5" xfId="42"/>
    <cellStyle name="Обычный 6" xfId="45"/>
    <cellStyle name="Обычный 7" xfId="36"/>
    <cellStyle name="Обычный 8" xfId="37"/>
    <cellStyle name="Обычный 9" xfId="31"/>
    <cellStyle name="Обычный_Лист1 2" xfId="25"/>
    <cellStyle name="Финансовый 10" xfId="32"/>
    <cellStyle name="Финансовый 2" xfId="41"/>
    <cellStyle name="Финансовый 2 2" xfId="34"/>
    <cellStyle name="Финансовый 2 4" xfId="69"/>
    <cellStyle name="Финансовый 2 5" xfId="72"/>
    <cellStyle name="Финансовый 3 2" xfId="40"/>
    <cellStyle name="Финансовый 5" xfId="39"/>
  </cellStyles>
  <dxfs count="0"/>
  <tableStyles count="0"/>
  <colors>
    <mruColors>
      <color rgb="FF2CF30B"/>
      <color rgb="FFA0FAA0"/>
      <color rgb="FFC8FCC8"/>
      <color rgb="FFDCEFC7"/>
      <color rgb="FFFFFFCC"/>
      <color rgb="FFFFFFFF"/>
      <color rgb="FFFFFF99"/>
      <color rgb="FFCCECFF"/>
      <color rgb="FF0000CC"/>
      <color rgb="FFDFF4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8273sde\&#1086;&#1073;&#1097;&#1072;&#1103;_&#1087;&#1086;&#1089;&#1083;&#1077;&#1076;%20&#1074;&#1077;&#1088;&#1089;&#1080;&#1103;\Users\&#1055;&#1050;1\Downloads\&#1062;&#1057;%20&#1087;&#1088;&#1086;&#1075;&#1088;&#1072;&#1084;.&#1084;&#1077;&#1088;&#1086;&#1087;&#1088;.%20&#1085;&#1072;%202022-2024&#1075;.&#1075;.%2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дпрограмма 1"/>
      <sheetName val="Подпрограмма 2"/>
      <sheetName val="Подпрограмма4"/>
      <sheetName val="Подпрограмма5"/>
      <sheetName val="Подпрограмма7("/>
      <sheetName val="Подпрограмма 8"/>
      <sheetName val="Подпрограмма 9 (пр.7)"/>
      <sheetName val="Молодежь Орлов"/>
      <sheetName val="12%"/>
      <sheetName val="Коммун. услугм мед"/>
      <sheetName val="Пит. берем"/>
      <sheetName val="Иммун биоло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5">
          <cell r="BZ15">
            <v>373487.4</v>
          </cell>
          <cell r="CA15">
            <v>1810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2CF30B"/>
    <pageSetUpPr fitToPage="1"/>
  </sheetPr>
  <dimension ref="A1:Y278"/>
  <sheetViews>
    <sheetView showGridLines="0" tabSelected="1" view="pageBreakPreview" zoomScale="60" zoomScaleNormal="60" workbookViewId="0">
      <pane ySplit="3" topLeftCell="A127" activePane="bottomLeft" state="frozen"/>
      <selection pane="bottomLeft" activeCell="T63" sqref="T63:V63"/>
    </sheetView>
  </sheetViews>
  <sheetFormatPr defaultRowHeight="107.25" customHeight="1" outlineLevelRow="1" outlineLevelCol="1"/>
  <cols>
    <col min="1" max="1" width="51.28515625" style="24" customWidth="1"/>
    <col min="2" max="2" width="7.5703125" style="24" customWidth="1"/>
    <col min="3" max="3" width="9" style="24" customWidth="1"/>
    <col min="4" max="4" width="12.85546875" style="24" customWidth="1"/>
    <col min="5" max="5" width="7.85546875" style="24" customWidth="1"/>
    <col min="6" max="6" width="10.140625" style="24" customWidth="1"/>
    <col min="7" max="7" width="8.7109375" style="24" customWidth="1"/>
    <col min="8" max="8" width="87" style="24" customWidth="1"/>
    <col min="9" max="9" width="69.140625" style="170" customWidth="1"/>
    <col min="10" max="10" width="13" style="24" hidden="1" customWidth="1" outlineLevel="1"/>
    <col min="11" max="11" width="20" style="171" hidden="1" customWidth="1" outlineLevel="1"/>
    <col min="12" max="12" width="21.140625" style="172" hidden="1" customWidth="1" outlineLevel="1"/>
    <col min="13" max="13" width="20.5703125" style="173" hidden="1" customWidth="1" outlineLevel="1"/>
    <col min="14" max="14" width="20.5703125" style="173" hidden="1" customWidth="1"/>
    <col min="15" max="15" width="22.5703125" style="173" hidden="1" customWidth="1"/>
    <col min="16" max="16" width="17.42578125" style="172" hidden="1" customWidth="1"/>
    <col min="17" max="17" width="19.140625" style="24" hidden="1" customWidth="1"/>
    <col min="18" max="18" width="20.85546875" style="24" hidden="1" customWidth="1"/>
    <col min="19" max="19" width="2.5703125" style="174" hidden="1" customWidth="1"/>
    <col min="20" max="20" width="19.5703125" style="24" customWidth="1"/>
    <col min="21" max="21" width="20.28515625" style="24" customWidth="1"/>
    <col min="22" max="22" width="16.28515625" style="24" customWidth="1"/>
    <col min="23" max="23" width="19.7109375" style="24" bestFit="1" customWidth="1"/>
    <col min="24" max="24" width="19.42578125" style="24" customWidth="1"/>
    <col min="25" max="25" width="11.5703125" style="24" bestFit="1" customWidth="1"/>
    <col min="26" max="16384" width="9.140625" style="24"/>
  </cols>
  <sheetData>
    <row r="1" spans="1:23" ht="8.25" customHeight="1">
      <c r="H1" s="241"/>
      <c r="I1" s="241"/>
      <c r="J1" s="241"/>
      <c r="K1" s="241"/>
      <c r="L1" s="241"/>
      <c r="M1" s="241"/>
      <c r="N1" s="241"/>
      <c r="O1" s="241"/>
      <c r="P1" s="241"/>
      <c r="Q1" s="241"/>
      <c r="R1" s="241"/>
      <c r="S1" s="241"/>
      <c r="T1" s="241"/>
      <c r="U1" s="241"/>
      <c r="V1" s="241"/>
    </row>
    <row r="2" spans="1:23" s="25" customFormat="1" ht="61.5" customHeight="1">
      <c r="H2" s="241" t="s">
        <v>66</v>
      </c>
      <c r="I2" s="241"/>
      <c r="J2" s="241"/>
      <c r="K2" s="241"/>
      <c r="L2" s="241"/>
      <c r="M2" s="241"/>
      <c r="N2" s="241"/>
      <c r="O2" s="241"/>
      <c r="P2" s="241"/>
      <c r="Q2" s="241"/>
      <c r="R2" s="241"/>
      <c r="S2" s="241"/>
      <c r="T2" s="241"/>
      <c r="U2" s="241"/>
      <c r="V2" s="241"/>
    </row>
    <row r="3" spans="1:23" ht="96" customHeight="1">
      <c r="A3" s="242" t="s">
        <v>67</v>
      </c>
      <c r="B3" s="242"/>
      <c r="C3" s="242"/>
      <c r="D3" s="242"/>
      <c r="E3" s="242"/>
      <c r="F3" s="242"/>
      <c r="G3" s="242"/>
      <c r="H3" s="242"/>
      <c r="I3" s="242"/>
      <c r="J3" s="242"/>
      <c r="K3" s="242"/>
      <c r="L3" s="242"/>
      <c r="M3" s="242"/>
      <c r="N3" s="242"/>
      <c r="O3" s="242"/>
      <c r="P3" s="242"/>
      <c r="Q3" s="242"/>
      <c r="R3" s="242"/>
      <c r="S3" s="242"/>
      <c r="T3" s="242"/>
      <c r="U3" s="242"/>
      <c r="V3" s="242"/>
    </row>
    <row r="4" spans="1:23" ht="30" customHeight="1">
      <c r="A4" s="243" t="s">
        <v>52</v>
      </c>
      <c r="B4" s="245" t="s">
        <v>51</v>
      </c>
      <c r="C4" s="245"/>
      <c r="D4" s="245"/>
      <c r="E4" s="245"/>
      <c r="F4" s="245"/>
      <c r="G4" s="245"/>
      <c r="H4" s="243" t="s">
        <v>49</v>
      </c>
      <c r="I4" s="245" t="s">
        <v>50</v>
      </c>
      <c r="J4" s="246" t="s">
        <v>65</v>
      </c>
      <c r="K4" s="246"/>
      <c r="L4" s="246"/>
      <c r="M4" s="246"/>
      <c r="N4" s="247"/>
      <c r="O4" s="247"/>
      <c r="P4" s="247"/>
      <c r="Q4" s="248" t="s">
        <v>64</v>
      </c>
      <c r="R4" s="248"/>
      <c r="S4" s="248"/>
      <c r="T4" s="248"/>
      <c r="U4" s="248"/>
      <c r="V4" s="248"/>
    </row>
    <row r="5" spans="1:23" ht="78.75" customHeight="1">
      <c r="A5" s="244"/>
      <c r="B5" s="21" t="s">
        <v>0</v>
      </c>
      <c r="C5" s="21" t="s">
        <v>47</v>
      </c>
      <c r="D5" s="21" t="s">
        <v>1</v>
      </c>
      <c r="E5" s="21" t="s">
        <v>2</v>
      </c>
      <c r="F5" s="21" t="s">
        <v>3</v>
      </c>
      <c r="G5" s="21" t="s">
        <v>4</v>
      </c>
      <c r="H5" s="244"/>
      <c r="I5" s="245"/>
      <c r="J5" s="21" t="s">
        <v>61</v>
      </c>
      <c r="K5" s="1" t="s">
        <v>57</v>
      </c>
      <c r="L5" s="21" t="s">
        <v>58</v>
      </c>
      <c r="M5" s="8" t="s">
        <v>59</v>
      </c>
      <c r="N5" s="8" t="s">
        <v>62</v>
      </c>
      <c r="O5" s="8" t="s">
        <v>68</v>
      </c>
      <c r="P5" s="21" t="s">
        <v>63</v>
      </c>
      <c r="Q5" s="21" t="s">
        <v>61</v>
      </c>
      <c r="R5" s="1" t="s">
        <v>57</v>
      </c>
      <c r="S5" s="21" t="s">
        <v>58</v>
      </c>
      <c r="T5" s="21" t="s">
        <v>59</v>
      </c>
      <c r="U5" s="21" t="s">
        <v>53</v>
      </c>
      <c r="V5" s="21" t="s">
        <v>54</v>
      </c>
    </row>
    <row r="6" spans="1:23" ht="77.25" customHeight="1">
      <c r="A6" s="254" t="s">
        <v>69</v>
      </c>
      <c r="B6" s="254"/>
      <c r="C6" s="254"/>
      <c r="D6" s="254"/>
      <c r="E6" s="254"/>
      <c r="F6" s="254"/>
      <c r="G6" s="254"/>
      <c r="H6" s="254"/>
      <c r="I6" s="26"/>
      <c r="J6" s="27"/>
      <c r="K6" s="28"/>
      <c r="L6" s="29"/>
      <c r="M6" s="30" t="e">
        <f>M7+M9+M19+M27+M30+M37+M63+M96+#REF!+#REF!+M131+#REF!+#REF!+#REF!+#REF!+#REF!+#REF!+#REF!</f>
        <v>#REF!</v>
      </c>
      <c r="N6" s="30" t="e">
        <f>N7+N9+N19+N27+N30+N37+N63+N96+#REF!+#REF!+N131+#REF!+#REF!+#REF!+#REF!+#REF!+#REF!+#REF!</f>
        <v>#REF!</v>
      </c>
      <c r="O6" s="30" t="e">
        <f>O7+O9+O19+O27+O30+O37+O63+O96+#REF!+#REF!+O131+#REF!+#REF!+#REF!+#REF!+#REF!+#REF!+#REF!</f>
        <v>#REF!</v>
      </c>
      <c r="P6" s="30" t="e">
        <f>P7+P9+P19+P27+P30+P37+P63+P96+#REF!+#REF!+P131+#REF!+#REF!+#REF!+#REF!+#REF!+#REF!+#REF!</f>
        <v>#REF!</v>
      </c>
      <c r="Q6" s="30"/>
      <c r="R6" s="30" t="e">
        <f>R7+R9+R19+R27+R30+R37+R63+R96+R131</f>
        <v>#REF!</v>
      </c>
      <c r="S6" s="30" t="e">
        <f>S7+S9+S19+S27+S30+S37+S63+S96+S131</f>
        <v>#REF!</v>
      </c>
      <c r="T6" s="30">
        <f>T7+T9+T19+T27+T30+T37+T63+T96+T131+T129</f>
        <v>110880422.2492</v>
      </c>
      <c r="U6" s="30">
        <f>U7+U9+U19+U27+U30+U37+U63+U96+U131+U129</f>
        <v>110880422.2492</v>
      </c>
      <c r="V6" s="30">
        <f>V7+V9+V19+V27+V30+V37+V63+V96+V131+V129</f>
        <v>0</v>
      </c>
      <c r="W6" s="82"/>
    </row>
    <row r="7" spans="1:23" ht="147" customHeight="1">
      <c r="A7" s="31" t="s">
        <v>70</v>
      </c>
      <c r="B7" s="32" t="s">
        <v>5</v>
      </c>
      <c r="C7" s="32" t="s">
        <v>45</v>
      </c>
      <c r="D7" s="32" t="s">
        <v>71</v>
      </c>
      <c r="E7" s="32" t="s">
        <v>7</v>
      </c>
      <c r="F7" s="32" t="s">
        <v>72</v>
      </c>
      <c r="G7" s="19">
        <v>1111</v>
      </c>
      <c r="H7" s="33" t="s">
        <v>73</v>
      </c>
      <c r="I7" s="34"/>
      <c r="J7" s="35"/>
      <c r="K7" s="36">
        <f t="shared" ref="K7:V7" si="0">K8</f>
        <v>5434.782608695652</v>
      </c>
      <c r="L7" s="36">
        <f t="shared" si="0"/>
        <v>46</v>
      </c>
      <c r="M7" s="36">
        <f t="shared" si="0"/>
        <v>250000</v>
      </c>
      <c r="N7" s="36">
        <f t="shared" si="0"/>
        <v>250000</v>
      </c>
      <c r="O7" s="36">
        <f t="shared" si="0"/>
        <v>250000</v>
      </c>
      <c r="P7" s="36">
        <f t="shared" si="0"/>
        <v>0</v>
      </c>
      <c r="Q7" s="36" t="str">
        <f t="shared" si="0"/>
        <v xml:space="preserve"> шт </v>
      </c>
      <c r="R7" s="36">
        <f t="shared" si="0"/>
        <v>5435</v>
      </c>
      <c r="S7" s="36">
        <f t="shared" si="0"/>
        <v>46</v>
      </c>
      <c r="T7" s="2">
        <f t="shared" si="0"/>
        <v>250000</v>
      </c>
      <c r="U7" s="2">
        <f t="shared" si="0"/>
        <v>250000</v>
      </c>
      <c r="V7" s="2">
        <f t="shared" si="0"/>
        <v>0</v>
      </c>
    </row>
    <row r="8" spans="1:23" s="46" customFormat="1" ht="68.25" customHeight="1">
      <c r="A8" s="193" t="s">
        <v>74</v>
      </c>
      <c r="B8" s="255"/>
      <c r="C8" s="255"/>
      <c r="D8" s="255"/>
      <c r="E8" s="255"/>
      <c r="F8" s="255"/>
      <c r="G8" s="255"/>
      <c r="H8" s="193" t="s">
        <v>75</v>
      </c>
      <c r="I8" s="38" t="s">
        <v>76</v>
      </c>
      <c r="J8" s="39" t="s">
        <v>48</v>
      </c>
      <c r="K8" s="12">
        <f>M8/L8</f>
        <v>5434.782608695652</v>
      </c>
      <c r="L8" s="40">
        <v>46</v>
      </c>
      <c r="M8" s="41">
        <v>250000</v>
      </c>
      <c r="N8" s="41">
        <f>O8+P8</f>
        <v>250000</v>
      </c>
      <c r="O8" s="6">
        <v>250000</v>
      </c>
      <c r="P8" s="6">
        <v>0</v>
      </c>
      <c r="Q8" s="42" t="s">
        <v>77</v>
      </c>
      <c r="R8" s="43">
        <v>5435</v>
      </c>
      <c r="S8" s="44">
        <v>46</v>
      </c>
      <c r="T8" s="44">
        <f>R8*S8-10</f>
        <v>250000</v>
      </c>
      <c r="U8" s="6">
        <f>T8</f>
        <v>250000</v>
      </c>
      <c r="V8" s="45">
        <v>0</v>
      </c>
    </row>
    <row r="9" spans="1:23" s="48" customFormat="1" ht="76.5" customHeight="1">
      <c r="A9" s="31" t="s">
        <v>78</v>
      </c>
      <c r="B9" s="32" t="s">
        <v>5</v>
      </c>
      <c r="C9" s="32" t="s">
        <v>45</v>
      </c>
      <c r="D9" s="32" t="s">
        <v>79</v>
      </c>
      <c r="E9" s="32" t="s">
        <v>7</v>
      </c>
      <c r="F9" s="32" t="s">
        <v>80</v>
      </c>
      <c r="G9" s="19">
        <v>1111</v>
      </c>
      <c r="H9" s="31" t="s">
        <v>81</v>
      </c>
      <c r="I9" s="34"/>
      <c r="J9" s="47"/>
      <c r="K9" s="2">
        <f t="shared" ref="K9:V9" si="1">SUM(K10:K18)</f>
        <v>6893</v>
      </c>
      <c r="L9" s="2">
        <f t="shared" si="1"/>
        <v>27437.115476120256</v>
      </c>
      <c r="M9" s="2">
        <f t="shared" si="1"/>
        <v>1445680</v>
      </c>
      <c r="N9" s="2">
        <f t="shared" si="1"/>
        <v>1445680</v>
      </c>
      <c r="O9" s="2">
        <f t="shared" si="1"/>
        <v>1445680</v>
      </c>
      <c r="P9" s="2">
        <f t="shared" si="1"/>
        <v>0</v>
      </c>
      <c r="Q9" s="2">
        <f t="shared" si="1"/>
        <v>0</v>
      </c>
      <c r="R9" s="2">
        <f t="shared" si="1"/>
        <v>2247</v>
      </c>
      <c r="S9" s="2">
        <f t="shared" si="1"/>
        <v>870873.94</v>
      </c>
      <c r="T9" s="2">
        <f t="shared" si="1"/>
        <v>2200000</v>
      </c>
      <c r="U9" s="2">
        <f t="shared" si="1"/>
        <v>2200000</v>
      </c>
      <c r="V9" s="2">
        <f t="shared" si="1"/>
        <v>0</v>
      </c>
    </row>
    <row r="10" spans="1:23" s="48" customFormat="1" ht="48.75" customHeight="1">
      <c r="A10" s="209" t="s">
        <v>82</v>
      </c>
      <c r="B10" s="213"/>
      <c r="C10" s="213"/>
      <c r="D10" s="213"/>
      <c r="E10" s="213"/>
      <c r="F10" s="213"/>
      <c r="G10" s="213"/>
      <c r="H10" s="231" t="s">
        <v>83</v>
      </c>
      <c r="I10" s="49" t="s">
        <v>84</v>
      </c>
      <c r="J10" s="50" t="s">
        <v>77</v>
      </c>
      <c r="K10" s="51">
        <v>150</v>
      </c>
      <c r="L10" s="52">
        <f>M10/K10</f>
        <v>1664</v>
      </c>
      <c r="M10" s="52">
        <v>249600</v>
      </c>
      <c r="N10" s="249">
        <f>O10+P10</f>
        <v>299500</v>
      </c>
      <c r="O10" s="249">
        <v>299500</v>
      </c>
      <c r="P10" s="249">
        <f>Q145+R145</f>
        <v>0</v>
      </c>
      <c r="Q10" s="43" t="s">
        <v>46</v>
      </c>
      <c r="R10" s="53">
        <v>150</v>
      </c>
      <c r="S10" s="44">
        <f>T10/R10</f>
        <v>1964</v>
      </c>
      <c r="T10" s="44">
        <f>249600+45000</f>
        <v>294600</v>
      </c>
      <c r="U10" s="45">
        <f>T10</f>
        <v>294600</v>
      </c>
      <c r="V10" s="45"/>
    </row>
    <row r="11" spans="1:23" s="48" customFormat="1" ht="48.75" customHeight="1">
      <c r="A11" s="209"/>
      <c r="B11" s="213"/>
      <c r="C11" s="213"/>
      <c r="D11" s="213"/>
      <c r="E11" s="213"/>
      <c r="F11" s="213"/>
      <c r="G11" s="213"/>
      <c r="H11" s="231"/>
      <c r="I11" s="49" t="s">
        <v>85</v>
      </c>
      <c r="J11" s="50" t="s">
        <v>86</v>
      </c>
      <c r="K11" s="51">
        <v>90</v>
      </c>
      <c r="L11" s="52">
        <f>M11/K11</f>
        <v>554.44444444444446</v>
      </c>
      <c r="M11" s="52">
        <v>49900</v>
      </c>
      <c r="N11" s="250"/>
      <c r="O11" s="250"/>
      <c r="P11" s="250"/>
      <c r="Q11" s="43" t="s">
        <v>46</v>
      </c>
      <c r="R11" s="53">
        <v>90</v>
      </c>
      <c r="S11" s="44">
        <v>554.44000000000005</v>
      </c>
      <c r="T11" s="44">
        <v>49900</v>
      </c>
      <c r="U11" s="44">
        <v>49900</v>
      </c>
      <c r="V11" s="44"/>
    </row>
    <row r="12" spans="1:23" s="48" customFormat="1" ht="39" customHeight="1">
      <c r="A12" s="209"/>
      <c r="B12" s="213"/>
      <c r="C12" s="213"/>
      <c r="D12" s="213"/>
      <c r="E12" s="213"/>
      <c r="F12" s="213"/>
      <c r="G12" s="213"/>
      <c r="H12" s="231" t="s">
        <v>87</v>
      </c>
      <c r="I12" s="251" t="s">
        <v>88</v>
      </c>
      <c r="J12" s="50" t="s">
        <v>77</v>
      </c>
      <c r="K12" s="51">
        <v>2</v>
      </c>
      <c r="L12" s="52">
        <f>M12/K12</f>
        <v>25000</v>
      </c>
      <c r="M12" s="52">
        <v>50000</v>
      </c>
      <c r="N12" s="253">
        <f>O12+P12</f>
        <v>80000</v>
      </c>
      <c r="O12" s="253">
        <v>80000</v>
      </c>
      <c r="P12" s="249">
        <f>Q147+R147</f>
        <v>0</v>
      </c>
      <c r="Q12" s="43" t="s">
        <v>46</v>
      </c>
      <c r="R12" s="53">
        <v>2</v>
      </c>
      <c r="S12" s="44">
        <v>27500</v>
      </c>
      <c r="T12" s="238">
        <v>55000</v>
      </c>
      <c r="U12" s="238">
        <v>55000</v>
      </c>
      <c r="V12" s="238"/>
    </row>
    <row r="13" spans="1:23" s="48" customFormat="1" ht="27.75" customHeight="1">
      <c r="A13" s="209"/>
      <c r="B13" s="213"/>
      <c r="C13" s="213"/>
      <c r="D13" s="213"/>
      <c r="E13" s="213"/>
      <c r="F13" s="213"/>
      <c r="G13" s="213"/>
      <c r="H13" s="231"/>
      <c r="I13" s="252"/>
      <c r="J13" s="50" t="s">
        <v>77</v>
      </c>
      <c r="K13" s="51">
        <v>1000</v>
      </c>
      <c r="L13" s="52">
        <f>M13/K13</f>
        <v>30</v>
      </c>
      <c r="M13" s="52">
        <v>30000</v>
      </c>
      <c r="N13" s="200"/>
      <c r="O13" s="253"/>
      <c r="P13" s="250"/>
      <c r="Q13" s="43" t="s">
        <v>46</v>
      </c>
      <c r="R13" s="53">
        <v>1000</v>
      </c>
      <c r="S13" s="44">
        <v>45</v>
      </c>
      <c r="T13" s="239"/>
      <c r="U13" s="239"/>
      <c r="V13" s="239"/>
    </row>
    <row r="14" spans="1:23" s="48" customFormat="1" ht="75.75" customHeight="1">
      <c r="A14" s="209"/>
      <c r="B14" s="213"/>
      <c r="C14" s="213"/>
      <c r="D14" s="213"/>
      <c r="E14" s="213"/>
      <c r="F14" s="213"/>
      <c r="G14" s="213"/>
      <c r="H14" s="54" t="s">
        <v>89</v>
      </c>
      <c r="I14" s="55" t="s">
        <v>90</v>
      </c>
      <c r="J14" s="56" t="s">
        <v>91</v>
      </c>
      <c r="K14" s="57">
        <v>5651</v>
      </c>
      <c r="L14" s="58">
        <f>M14/K14</f>
        <v>188.67103167580959</v>
      </c>
      <c r="M14" s="58">
        <v>1066180</v>
      </c>
      <c r="N14" s="59">
        <f>O14+P14</f>
        <v>1066180</v>
      </c>
      <c r="O14" s="59">
        <v>1066180</v>
      </c>
      <c r="P14" s="58">
        <f>Q149+R149</f>
        <v>0</v>
      </c>
      <c r="Q14" s="60" t="s">
        <v>60</v>
      </c>
      <c r="R14" s="53">
        <v>1000</v>
      </c>
      <c r="S14" s="61">
        <v>810.5</v>
      </c>
      <c r="T14" s="44">
        <v>810500</v>
      </c>
      <c r="U14" s="44">
        <v>810500</v>
      </c>
      <c r="V14" s="44"/>
    </row>
    <row r="15" spans="1:23" s="48" customFormat="1" ht="46.5" customHeight="1">
      <c r="A15" s="209"/>
      <c r="B15" s="213"/>
      <c r="C15" s="213"/>
      <c r="D15" s="213"/>
      <c r="E15" s="213"/>
      <c r="F15" s="213"/>
      <c r="G15" s="213"/>
      <c r="H15" s="231" t="s">
        <v>92</v>
      </c>
      <c r="I15" s="55" t="s">
        <v>93</v>
      </c>
      <c r="J15" s="56"/>
      <c r="K15" s="57"/>
      <c r="L15" s="58"/>
      <c r="M15" s="58"/>
      <c r="N15" s="59"/>
      <c r="O15" s="59"/>
      <c r="P15" s="59"/>
      <c r="Q15" s="6" t="s">
        <v>46</v>
      </c>
      <c r="R15" s="43">
        <v>2</v>
      </c>
      <c r="S15" s="44">
        <v>150000</v>
      </c>
      <c r="T15" s="44">
        <v>300000</v>
      </c>
      <c r="U15" s="44">
        <v>300000</v>
      </c>
      <c r="V15" s="62">
        <v>0</v>
      </c>
    </row>
    <row r="16" spans="1:23" s="48" customFormat="1" ht="46.5" customHeight="1">
      <c r="A16" s="209"/>
      <c r="B16" s="213"/>
      <c r="C16" s="213"/>
      <c r="D16" s="213"/>
      <c r="E16" s="213"/>
      <c r="F16" s="213"/>
      <c r="G16" s="213"/>
      <c r="H16" s="231"/>
      <c r="I16" s="55" t="s">
        <v>94</v>
      </c>
      <c r="J16" s="56"/>
      <c r="K16" s="57"/>
      <c r="L16" s="58"/>
      <c r="M16" s="58"/>
      <c r="N16" s="59"/>
      <c r="O16" s="59"/>
      <c r="P16" s="59"/>
      <c r="Q16" s="6" t="s">
        <v>46</v>
      </c>
      <c r="R16" s="43">
        <v>1</v>
      </c>
      <c r="S16" s="63">
        <v>70000</v>
      </c>
      <c r="T16" s="63">
        <v>70000</v>
      </c>
      <c r="U16" s="63">
        <v>70000</v>
      </c>
      <c r="V16" s="20"/>
    </row>
    <row r="17" spans="1:24" s="48" customFormat="1" ht="46.5" customHeight="1">
      <c r="A17" s="209"/>
      <c r="B17" s="213"/>
      <c r="C17" s="213"/>
      <c r="D17" s="213"/>
      <c r="E17" s="213"/>
      <c r="F17" s="213"/>
      <c r="G17" s="213"/>
      <c r="H17" s="231"/>
      <c r="I17" s="55" t="s">
        <v>95</v>
      </c>
      <c r="J17" s="56"/>
      <c r="K17" s="57"/>
      <c r="L17" s="58"/>
      <c r="M17" s="58"/>
      <c r="N17" s="59"/>
      <c r="O17" s="59"/>
      <c r="P17" s="59"/>
      <c r="Q17" s="6" t="s">
        <v>46</v>
      </c>
      <c r="R17" s="43">
        <v>1</v>
      </c>
      <c r="S17" s="44">
        <v>455000</v>
      </c>
      <c r="T17" s="44">
        <v>455000</v>
      </c>
      <c r="U17" s="44">
        <v>455000</v>
      </c>
      <c r="V17" s="62">
        <v>0</v>
      </c>
    </row>
    <row r="18" spans="1:24" s="48" customFormat="1" ht="106.5" customHeight="1">
      <c r="A18" s="209"/>
      <c r="B18" s="213"/>
      <c r="C18" s="213"/>
      <c r="D18" s="213"/>
      <c r="E18" s="213"/>
      <c r="F18" s="213"/>
      <c r="G18" s="213"/>
      <c r="H18" s="231"/>
      <c r="I18" s="55" t="s">
        <v>96</v>
      </c>
      <c r="J18" s="56"/>
      <c r="K18" s="57"/>
      <c r="L18" s="58"/>
      <c r="M18" s="58"/>
      <c r="N18" s="59"/>
      <c r="O18" s="59"/>
      <c r="P18" s="59"/>
      <c r="Q18" s="6" t="s">
        <v>46</v>
      </c>
      <c r="R18" s="43">
        <v>1</v>
      </c>
      <c r="S18" s="44">
        <v>165000</v>
      </c>
      <c r="T18" s="44">
        <v>165000</v>
      </c>
      <c r="U18" s="44">
        <v>165000</v>
      </c>
      <c r="V18" s="62">
        <v>0</v>
      </c>
      <c r="X18" s="64"/>
    </row>
    <row r="19" spans="1:24" ht="87" customHeight="1">
      <c r="A19" s="33" t="s">
        <v>97</v>
      </c>
      <c r="B19" s="32" t="s">
        <v>5</v>
      </c>
      <c r="C19" s="32" t="s">
        <v>45</v>
      </c>
      <c r="D19" s="32" t="s">
        <v>98</v>
      </c>
      <c r="E19" s="32" t="s">
        <v>7</v>
      </c>
      <c r="F19" s="32" t="s">
        <v>99</v>
      </c>
      <c r="G19" s="32" t="s">
        <v>6</v>
      </c>
      <c r="H19" s="33" t="s">
        <v>100</v>
      </c>
      <c r="I19" s="34"/>
      <c r="J19" s="2" t="s">
        <v>77</v>
      </c>
      <c r="K19" s="2">
        <f t="shared" ref="K19:P19" si="2">K20+K21+K25+K26</f>
        <v>2359</v>
      </c>
      <c r="L19" s="2">
        <f t="shared" si="2"/>
        <v>485191.26</v>
      </c>
      <c r="M19" s="2">
        <f t="shared" si="2"/>
        <v>1384160</v>
      </c>
      <c r="N19" s="2">
        <f t="shared" si="2"/>
        <v>1384160</v>
      </c>
      <c r="O19" s="2">
        <f t="shared" si="2"/>
        <v>1384160</v>
      </c>
      <c r="P19" s="2">
        <f t="shared" si="2"/>
        <v>0</v>
      </c>
      <c r="Q19" s="2"/>
      <c r="R19" s="2">
        <f>R20+R21+R25+R26</f>
        <v>1277</v>
      </c>
      <c r="S19" s="2">
        <f>S20+S21+S25+S26</f>
        <v>581059.15182339062</v>
      </c>
      <c r="T19" s="2">
        <f>T20+T21+T25+T26</f>
        <v>1384160</v>
      </c>
      <c r="U19" s="2">
        <f>U20+U21+U25+U26</f>
        <v>1384160</v>
      </c>
      <c r="V19" s="2">
        <f>V20+V21+V25+V26</f>
        <v>0</v>
      </c>
    </row>
    <row r="20" spans="1:24" ht="90" customHeight="1">
      <c r="A20" s="209" t="s">
        <v>101</v>
      </c>
      <c r="B20" s="214"/>
      <c r="C20" s="214"/>
      <c r="D20" s="214"/>
      <c r="E20" s="214"/>
      <c r="F20" s="214"/>
      <c r="G20" s="214"/>
      <c r="H20" s="54" t="s">
        <v>102</v>
      </c>
      <c r="I20" s="37" t="s">
        <v>103</v>
      </c>
      <c r="J20" s="65" t="s">
        <v>46</v>
      </c>
      <c r="K20" s="43">
        <v>2300</v>
      </c>
      <c r="L20" s="61">
        <v>152.16999999999999</v>
      </c>
      <c r="M20" s="44">
        <v>350000</v>
      </c>
      <c r="N20" s="44">
        <f>O20+P20</f>
        <v>350000</v>
      </c>
      <c r="O20" s="44">
        <v>350000</v>
      </c>
      <c r="P20" s="45">
        <v>0</v>
      </c>
      <c r="Q20" s="66" t="s">
        <v>46</v>
      </c>
      <c r="R20" s="20">
        <v>1200</v>
      </c>
      <c r="S20" s="6">
        <v>300</v>
      </c>
      <c r="T20" s="6">
        <v>360000</v>
      </c>
      <c r="U20" s="9">
        <v>360000</v>
      </c>
      <c r="V20" s="9">
        <v>0</v>
      </c>
    </row>
    <row r="21" spans="1:24" ht="49.5" customHeight="1">
      <c r="A21" s="209"/>
      <c r="B21" s="214"/>
      <c r="C21" s="214"/>
      <c r="D21" s="214"/>
      <c r="E21" s="214"/>
      <c r="F21" s="214"/>
      <c r="G21" s="214"/>
      <c r="H21" s="216" t="s">
        <v>104</v>
      </c>
      <c r="I21" s="67" t="s">
        <v>8</v>
      </c>
      <c r="J21" s="68"/>
      <c r="K21" s="69">
        <f t="shared" ref="K21:P21" si="3">K22+K23+K24</f>
        <v>58</v>
      </c>
      <c r="L21" s="69">
        <f t="shared" si="3"/>
        <v>35039.089999999997</v>
      </c>
      <c r="M21" s="69">
        <f t="shared" si="3"/>
        <v>584160</v>
      </c>
      <c r="N21" s="69">
        <f t="shared" si="3"/>
        <v>584160</v>
      </c>
      <c r="O21" s="69">
        <f t="shared" si="3"/>
        <v>584160</v>
      </c>
      <c r="P21" s="69">
        <f t="shared" si="3"/>
        <v>0</v>
      </c>
      <c r="Q21" s="69"/>
      <c r="R21" s="70">
        <f>R22+R23+R24</f>
        <v>53</v>
      </c>
      <c r="S21" s="70">
        <f>S22+S23+S24</f>
        <v>29499.325736434112</v>
      </c>
      <c r="T21" s="70">
        <f>T22+T23+T24</f>
        <v>445184</v>
      </c>
      <c r="U21" s="70">
        <f>U22+U23+U24</f>
        <v>445184</v>
      </c>
      <c r="V21" s="70">
        <f>V22+V23+V24</f>
        <v>0</v>
      </c>
    </row>
    <row r="22" spans="1:24" ht="49.5" customHeight="1">
      <c r="A22" s="209"/>
      <c r="B22" s="214"/>
      <c r="C22" s="214"/>
      <c r="D22" s="214"/>
      <c r="E22" s="214"/>
      <c r="F22" s="214"/>
      <c r="G22" s="214"/>
      <c r="H22" s="203"/>
      <c r="I22" s="71" t="s">
        <v>105</v>
      </c>
      <c r="J22" s="72" t="s">
        <v>106</v>
      </c>
      <c r="K22" s="73">
        <v>45</v>
      </c>
      <c r="L22" s="74">
        <v>5332.67</v>
      </c>
      <c r="M22" s="9">
        <f>ROUND(K22*L22,0)</f>
        <v>239970</v>
      </c>
      <c r="N22" s="240">
        <f>O22+P22</f>
        <v>584160</v>
      </c>
      <c r="O22" s="240">
        <v>584160</v>
      </c>
      <c r="P22" s="199">
        <v>0</v>
      </c>
      <c r="Q22" s="75" t="s">
        <v>106</v>
      </c>
      <c r="R22" s="6">
        <v>43</v>
      </c>
      <c r="S22" s="6">
        <v>5547.6890697674417</v>
      </c>
      <c r="T22" s="6">
        <v>238550.63</v>
      </c>
      <c r="U22" s="6">
        <v>238550.63</v>
      </c>
      <c r="V22" s="6">
        <v>0</v>
      </c>
    </row>
    <row r="23" spans="1:24" ht="49.5" customHeight="1">
      <c r="A23" s="209"/>
      <c r="B23" s="214"/>
      <c r="C23" s="214"/>
      <c r="D23" s="214"/>
      <c r="E23" s="214"/>
      <c r="F23" s="214"/>
      <c r="G23" s="214"/>
      <c r="H23" s="203"/>
      <c r="I23" s="71" t="s">
        <v>107</v>
      </c>
      <c r="J23" s="72" t="s">
        <v>106</v>
      </c>
      <c r="K23" s="73">
        <v>12</v>
      </c>
      <c r="L23" s="74">
        <v>28589.42</v>
      </c>
      <c r="M23" s="9">
        <f>ROUND(K23*L23,0)</f>
        <v>343073</v>
      </c>
      <c r="N23" s="200"/>
      <c r="O23" s="200"/>
      <c r="P23" s="200"/>
      <c r="Q23" s="75" t="s">
        <v>106</v>
      </c>
      <c r="R23" s="6">
        <v>9</v>
      </c>
      <c r="S23" s="6">
        <v>22835.216666666667</v>
      </c>
      <c r="T23" s="6">
        <v>205516.95</v>
      </c>
      <c r="U23" s="6">
        <v>205516.95</v>
      </c>
      <c r="V23" s="6">
        <v>0</v>
      </c>
    </row>
    <row r="24" spans="1:24" ht="49.5" customHeight="1">
      <c r="A24" s="209"/>
      <c r="B24" s="214"/>
      <c r="C24" s="214"/>
      <c r="D24" s="214"/>
      <c r="E24" s="214"/>
      <c r="F24" s="214"/>
      <c r="G24" s="214"/>
      <c r="H24" s="203"/>
      <c r="I24" s="71" t="s">
        <v>108</v>
      </c>
      <c r="J24" s="72" t="s">
        <v>106</v>
      </c>
      <c r="K24" s="73">
        <v>1</v>
      </c>
      <c r="L24" s="74">
        <v>1117</v>
      </c>
      <c r="M24" s="9">
        <f>ROUND(K24*L24,0)</f>
        <v>1117</v>
      </c>
      <c r="N24" s="200"/>
      <c r="O24" s="200"/>
      <c r="P24" s="200"/>
      <c r="Q24" s="75" t="s">
        <v>106</v>
      </c>
      <c r="R24" s="6">
        <v>1</v>
      </c>
      <c r="S24" s="6">
        <v>1116.42</v>
      </c>
      <c r="T24" s="6">
        <v>1116.42</v>
      </c>
      <c r="U24" s="6">
        <v>1116.42</v>
      </c>
      <c r="V24" s="6">
        <v>0</v>
      </c>
    </row>
    <row r="25" spans="1:24" ht="78" customHeight="1">
      <c r="A25" s="209"/>
      <c r="B25" s="214"/>
      <c r="C25" s="214"/>
      <c r="D25" s="214"/>
      <c r="E25" s="214"/>
      <c r="F25" s="214"/>
      <c r="G25" s="214"/>
      <c r="H25" s="71" t="s">
        <v>109</v>
      </c>
      <c r="I25" s="76" t="s">
        <v>110</v>
      </c>
      <c r="J25" s="75" t="s">
        <v>46</v>
      </c>
      <c r="K25" s="77">
        <v>1</v>
      </c>
      <c r="L25" s="45">
        <v>450000</v>
      </c>
      <c r="M25" s="9">
        <f>ROUND(K25*L25,0)</f>
        <v>450000</v>
      </c>
      <c r="N25" s="9">
        <f>O25+P25</f>
        <v>450000</v>
      </c>
      <c r="O25" s="59">
        <v>450000</v>
      </c>
      <c r="P25" s="45">
        <v>0</v>
      </c>
      <c r="Q25" s="75" t="s">
        <v>46</v>
      </c>
      <c r="R25" s="6">
        <v>1</v>
      </c>
      <c r="S25" s="6">
        <v>550000</v>
      </c>
      <c r="T25" s="6">
        <v>550000</v>
      </c>
      <c r="U25" s="20">
        <v>550000</v>
      </c>
      <c r="V25" s="20">
        <v>0</v>
      </c>
    </row>
    <row r="26" spans="1:24" ht="138" customHeight="1">
      <c r="A26" s="209"/>
      <c r="B26" s="214"/>
      <c r="C26" s="214"/>
      <c r="D26" s="214"/>
      <c r="E26" s="214"/>
      <c r="F26" s="214"/>
      <c r="G26" s="214"/>
      <c r="H26" s="76" t="s">
        <v>111</v>
      </c>
      <c r="I26" s="76" t="s">
        <v>112</v>
      </c>
      <c r="J26" s="75"/>
      <c r="K26" s="77"/>
      <c r="L26" s="45"/>
      <c r="M26" s="9"/>
      <c r="N26" s="9"/>
      <c r="O26" s="59"/>
      <c r="P26" s="45"/>
      <c r="Q26" s="75" t="s">
        <v>113</v>
      </c>
      <c r="R26" s="20">
        <v>23</v>
      </c>
      <c r="S26" s="6">
        <v>1259.8260869565217</v>
      </c>
      <c r="T26" s="20">
        <v>28976</v>
      </c>
      <c r="U26" s="20">
        <v>28976</v>
      </c>
      <c r="V26" s="20">
        <v>0</v>
      </c>
    </row>
    <row r="27" spans="1:24" ht="72" customHeight="1">
      <c r="A27" s="31" t="s">
        <v>114</v>
      </c>
      <c r="B27" s="32" t="s">
        <v>5</v>
      </c>
      <c r="C27" s="32" t="s">
        <v>45</v>
      </c>
      <c r="D27" s="32" t="s">
        <v>98</v>
      </c>
      <c r="E27" s="32" t="s">
        <v>7</v>
      </c>
      <c r="F27" s="32" t="s">
        <v>115</v>
      </c>
      <c r="G27" s="19">
        <v>1111</v>
      </c>
      <c r="H27" s="31" t="s">
        <v>116</v>
      </c>
      <c r="I27" s="34"/>
      <c r="J27" s="78"/>
      <c r="K27" s="2" t="e">
        <f>K28+#REF!+#REF!</f>
        <v>#REF!</v>
      </c>
      <c r="L27" s="2" t="e">
        <f>L28+#REF!+#REF!</f>
        <v>#REF!</v>
      </c>
      <c r="M27" s="2" t="e">
        <f>M28+#REF!+#REF!</f>
        <v>#REF!</v>
      </c>
      <c r="N27" s="2" t="e">
        <f>N28+#REF!+#REF!</f>
        <v>#REF!</v>
      </c>
      <c r="O27" s="2" t="e">
        <f>O28+#REF!+#REF!</f>
        <v>#REF!</v>
      </c>
      <c r="P27" s="2" t="e">
        <f>P28+#REF!+#REF!</f>
        <v>#REF!</v>
      </c>
      <c r="Q27" s="2"/>
      <c r="R27" s="2" t="e">
        <f>R28+#REF!</f>
        <v>#REF!</v>
      </c>
      <c r="S27" s="2" t="e">
        <f>S28+#REF!</f>
        <v>#REF!</v>
      </c>
      <c r="T27" s="2">
        <f>T28</f>
        <v>66220211</v>
      </c>
      <c r="U27" s="2">
        <f t="shared" ref="U27:V27" si="4">U28</f>
        <v>66220211</v>
      </c>
      <c r="V27" s="2">
        <f t="shared" si="4"/>
        <v>0</v>
      </c>
    </row>
    <row r="28" spans="1:24" ht="39.75" customHeight="1">
      <c r="A28" s="259" t="s">
        <v>117</v>
      </c>
      <c r="B28" s="214"/>
      <c r="C28" s="215"/>
      <c r="D28" s="215"/>
      <c r="E28" s="215"/>
      <c r="F28" s="215"/>
      <c r="G28" s="215"/>
      <c r="H28" s="216" t="s">
        <v>118</v>
      </c>
      <c r="I28" s="37" t="s">
        <v>119</v>
      </c>
      <c r="J28" s="79" t="s">
        <v>120</v>
      </c>
      <c r="K28" s="43" t="e">
        <f>SUM(#REF!)</f>
        <v>#REF!</v>
      </c>
      <c r="L28" s="61"/>
      <c r="M28" s="44">
        <v>66220211</v>
      </c>
      <c r="N28" s="44">
        <f>O28+P28</f>
        <v>66220211</v>
      </c>
      <c r="O28" s="9">
        <f>M28</f>
        <v>66220211</v>
      </c>
      <c r="P28" s="74">
        <v>0</v>
      </c>
      <c r="Q28" s="80" t="s">
        <v>120</v>
      </c>
      <c r="R28" s="81">
        <v>2577</v>
      </c>
      <c r="S28" s="81"/>
      <c r="T28" s="217">
        <v>66220211</v>
      </c>
      <c r="U28" s="217">
        <v>66220211</v>
      </c>
      <c r="V28" s="217">
        <v>0</v>
      </c>
      <c r="X28" s="82"/>
    </row>
    <row r="29" spans="1:24" ht="60" customHeight="1" outlineLevel="1">
      <c r="A29" s="260"/>
      <c r="B29" s="214"/>
      <c r="C29" s="215"/>
      <c r="D29" s="215"/>
      <c r="E29" s="215"/>
      <c r="F29" s="215"/>
      <c r="G29" s="215"/>
      <c r="H29" s="216"/>
      <c r="I29" s="54" t="s">
        <v>121</v>
      </c>
      <c r="J29" s="79"/>
      <c r="K29" s="44"/>
      <c r="L29" s="44"/>
      <c r="M29" s="44"/>
      <c r="N29" s="44"/>
      <c r="O29" s="9"/>
      <c r="P29" s="74"/>
      <c r="Q29" s="83"/>
      <c r="R29" s="84"/>
      <c r="S29" s="85"/>
      <c r="T29" s="218"/>
      <c r="U29" s="218"/>
      <c r="V29" s="218"/>
      <c r="X29" s="82"/>
    </row>
    <row r="30" spans="1:24" ht="111.75" customHeight="1">
      <c r="A30" s="89" t="s">
        <v>122</v>
      </c>
      <c r="B30" s="32" t="s">
        <v>5</v>
      </c>
      <c r="C30" s="32" t="s">
        <v>45</v>
      </c>
      <c r="D30" s="32" t="s">
        <v>123</v>
      </c>
      <c r="E30" s="32" t="s">
        <v>7</v>
      </c>
      <c r="F30" s="32" t="s">
        <v>124</v>
      </c>
      <c r="G30" s="19">
        <v>1111</v>
      </c>
      <c r="H30" s="89" t="s">
        <v>193</v>
      </c>
      <c r="I30" s="34"/>
      <c r="J30" s="90"/>
      <c r="K30" s="2">
        <f t="shared" ref="K30:V30" si="5">K31</f>
        <v>90</v>
      </c>
      <c r="L30" s="2">
        <f t="shared" si="5"/>
        <v>5405.666666666667</v>
      </c>
      <c r="M30" s="2">
        <f t="shared" si="5"/>
        <v>486510</v>
      </c>
      <c r="N30" s="2">
        <f t="shared" si="5"/>
        <v>486510</v>
      </c>
      <c r="O30" s="2">
        <f t="shared" si="5"/>
        <v>486510</v>
      </c>
      <c r="P30" s="2">
        <f t="shared" si="5"/>
        <v>0</v>
      </c>
      <c r="Q30" s="2" t="str">
        <f t="shared" si="5"/>
        <v>набор, шт</v>
      </c>
      <c r="R30" s="2">
        <f t="shared" si="5"/>
        <v>288</v>
      </c>
      <c r="S30" s="2">
        <f t="shared" si="5"/>
        <v>6449.6527777777774</v>
      </c>
      <c r="T30" s="2">
        <f t="shared" si="5"/>
        <v>486509.99920000002</v>
      </c>
      <c r="U30" s="2">
        <f t="shared" si="5"/>
        <v>486509.99920000002</v>
      </c>
      <c r="V30" s="2">
        <f t="shared" si="5"/>
        <v>0</v>
      </c>
      <c r="X30" s="82"/>
    </row>
    <row r="31" spans="1:24" s="96" customFormat="1" ht="47.25" customHeight="1">
      <c r="A31" s="232" t="s">
        <v>44</v>
      </c>
      <c r="B31" s="235"/>
      <c r="C31" s="235"/>
      <c r="D31" s="235"/>
      <c r="E31" s="235"/>
      <c r="F31" s="235"/>
      <c r="G31" s="235"/>
      <c r="H31" s="236" t="s">
        <v>126</v>
      </c>
      <c r="I31" s="91" t="s">
        <v>127</v>
      </c>
      <c r="J31" s="92" t="s">
        <v>106</v>
      </c>
      <c r="K31" s="93">
        <f>SUM(K32:K36)</f>
        <v>90</v>
      </c>
      <c r="L31" s="94">
        <f>M31/K31</f>
        <v>5405.666666666667</v>
      </c>
      <c r="M31" s="95">
        <f>SUM(M32:M35)</f>
        <v>486510</v>
      </c>
      <c r="N31" s="94">
        <f>N32</f>
        <v>486510</v>
      </c>
      <c r="O31" s="94">
        <f>SUM(O32:O35)</f>
        <v>486510</v>
      </c>
      <c r="P31" s="94">
        <f>P32</f>
        <v>0</v>
      </c>
      <c r="Q31" s="94" t="s">
        <v>106</v>
      </c>
      <c r="R31" s="94">
        <v>288</v>
      </c>
      <c r="S31" s="20">
        <v>6449.6527777777774</v>
      </c>
      <c r="T31" s="20">
        <f>T32+T33+T34+T35+T36</f>
        <v>486509.99920000002</v>
      </c>
      <c r="U31" s="20">
        <f t="shared" ref="U31:U36" si="6">T31</f>
        <v>486509.99920000002</v>
      </c>
      <c r="V31" s="20">
        <v>0</v>
      </c>
      <c r="X31" s="97"/>
    </row>
    <row r="32" spans="1:24" s="96" customFormat="1" ht="39" customHeight="1">
      <c r="A32" s="233"/>
      <c r="B32" s="235"/>
      <c r="C32" s="235"/>
      <c r="D32" s="235"/>
      <c r="E32" s="235"/>
      <c r="F32" s="235"/>
      <c r="G32" s="235"/>
      <c r="H32" s="236"/>
      <c r="I32" s="98" t="s">
        <v>128</v>
      </c>
      <c r="J32" s="99"/>
      <c r="K32" s="100">
        <v>9</v>
      </c>
      <c r="L32" s="101">
        <f>M32/K32</f>
        <v>4841</v>
      </c>
      <c r="M32" s="101">
        <v>43569</v>
      </c>
      <c r="N32" s="237">
        <f>O32+P32</f>
        <v>486510</v>
      </c>
      <c r="O32" s="237">
        <v>486510</v>
      </c>
      <c r="P32" s="237">
        <v>0</v>
      </c>
      <c r="Q32" s="102" t="s">
        <v>129</v>
      </c>
      <c r="R32" s="103">
        <v>2</v>
      </c>
      <c r="S32" s="44">
        <v>4941</v>
      </c>
      <c r="T32" s="62">
        <f>R32*S32</f>
        <v>9882</v>
      </c>
      <c r="U32" s="6">
        <f t="shared" si="6"/>
        <v>9882</v>
      </c>
      <c r="V32" s="104"/>
      <c r="X32" s="97"/>
    </row>
    <row r="33" spans="1:25" s="96" customFormat="1" ht="57.75" customHeight="1">
      <c r="A33" s="233"/>
      <c r="B33" s="235"/>
      <c r="C33" s="235"/>
      <c r="D33" s="235"/>
      <c r="E33" s="235"/>
      <c r="F33" s="235"/>
      <c r="G33" s="235"/>
      <c r="H33" s="236"/>
      <c r="I33" s="98" t="s">
        <v>130</v>
      </c>
      <c r="J33" s="99"/>
      <c r="K33" s="100">
        <v>42</v>
      </c>
      <c r="L33" s="101">
        <f>M33/K33</f>
        <v>4428</v>
      </c>
      <c r="M33" s="101">
        <v>185976</v>
      </c>
      <c r="N33" s="237"/>
      <c r="O33" s="237"/>
      <c r="P33" s="237"/>
      <c r="Q33" s="105" t="s">
        <v>129</v>
      </c>
      <c r="R33" s="103">
        <v>60</v>
      </c>
      <c r="S33" s="44">
        <v>4430</v>
      </c>
      <c r="T33" s="62">
        <f>R33*S33</f>
        <v>265800</v>
      </c>
      <c r="U33" s="6">
        <f t="shared" si="6"/>
        <v>265800</v>
      </c>
      <c r="V33" s="104"/>
      <c r="X33" s="97"/>
    </row>
    <row r="34" spans="1:25" s="96" customFormat="1" ht="45.75" customHeight="1">
      <c r="A34" s="233"/>
      <c r="B34" s="235"/>
      <c r="C34" s="235"/>
      <c r="D34" s="235"/>
      <c r="E34" s="235"/>
      <c r="F34" s="235"/>
      <c r="G34" s="235"/>
      <c r="H34" s="236"/>
      <c r="I34" s="106" t="s">
        <v>131</v>
      </c>
      <c r="J34" s="99"/>
      <c r="K34" s="100">
        <v>5</v>
      </c>
      <c r="L34" s="101">
        <f>M34/K34</f>
        <v>6241</v>
      </c>
      <c r="M34" s="101">
        <v>31205</v>
      </c>
      <c r="N34" s="237"/>
      <c r="O34" s="237"/>
      <c r="P34" s="237"/>
      <c r="Q34" s="107" t="s">
        <v>129</v>
      </c>
      <c r="R34" s="103">
        <v>2</v>
      </c>
      <c r="S34" s="44">
        <v>11000</v>
      </c>
      <c r="T34" s="62">
        <f>R34*S34</f>
        <v>22000</v>
      </c>
      <c r="U34" s="6">
        <f t="shared" si="6"/>
        <v>22000</v>
      </c>
      <c r="V34" s="108"/>
      <c r="X34" s="97"/>
    </row>
    <row r="35" spans="1:25" s="96" customFormat="1" ht="45.75" customHeight="1">
      <c r="A35" s="233"/>
      <c r="B35" s="235"/>
      <c r="C35" s="235"/>
      <c r="D35" s="235"/>
      <c r="E35" s="235"/>
      <c r="F35" s="235"/>
      <c r="G35" s="235"/>
      <c r="H35" s="236"/>
      <c r="I35" s="38" t="s">
        <v>132</v>
      </c>
      <c r="J35" s="99"/>
      <c r="K35" s="100">
        <v>34</v>
      </c>
      <c r="L35" s="101">
        <f>M35/K35</f>
        <v>6640</v>
      </c>
      <c r="M35" s="101">
        <v>225760</v>
      </c>
      <c r="N35" s="237"/>
      <c r="O35" s="237"/>
      <c r="P35" s="237"/>
      <c r="Q35" s="107" t="s">
        <v>129</v>
      </c>
      <c r="R35" s="103">
        <v>24</v>
      </c>
      <c r="S35" s="62">
        <v>7467.8333000000002</v>
      </c>
      <c r="T35" s="62">
        <f>R35*S35</f>
        <v>179227.99920000002</v>
      </c>
      <c r="U35" s="6">
        <f t="shared" si="6"/>
        <v>179227.99920000002</v>
      </c>
      <c r="V35" s="108"/>
      <c r="X35" s="97"/>
    </row>
    <row r="36" spans="1:25" s="96" customFormat="1" ht="60" customHeight="1">
      <c r="A36" s="234"/>
      <c r="B36" s="235"/>
      <c r="C36" s="235"/>
      <c r="D36" s="235"/>
      <c r="E36" s="235"/>
      <c r="F36" s="235"/>
      <c r="G36" s="235"/>
      <c r="H36" s="236"/>
      <c r="I36" s="109" t="s">
        <v>133</v>
      </c>
      <c r="J36" s="99"/>
      <c r="K36" s="100"/>
      <c r="L36" s="101"/>
      <c r="M36" s="101"/>
      <c r="N36" s="6"/>
      <c r="O36" s="110"/>
      <c r="P36" s="6"/>
      <c r="Q36" s="111" t="s">
        <v>129</v>
      </c>
      <c r="R36" s="103">
        <v>2</v>
      </c>
      <c r="S36" s="62">
        <v>4800</v>
      </c>
      <c r="T36" s="62">
        <f>R36*S36</f>
        <v>9600</v>
      </c>
      <c r="U36" s="6">
        <f t="shared" si="6"/>
        <v>9600</v>
      </c>
      <c r="V36" s="45"/>
    </row>
    <row r="37" spans="1:25" ht="135.75" customHeight="1">
      <c r="A37" s="112" t="s">
        <v>134</v>
      </c>
      <c r="B37" s="32" t="s">
        <v>5</v>
      </c>
      <c r="C37" s="32" t="s">
        <v>45</v>
      </c>
      <c r="D37" s="32" t="s">
        <v>123</v>
      </c>
      <c r="E37" s="32" t="s">
        <v>7</v>
      </c>
      <c r="F37" s="32" t="s">
        <v>135</v>
      </c>
      <c r="G37" s="19">
        <v>1111</v>
      </c>
      <c r="H37" s="89" t="s">
        <v>125</v>
      </c>
      <c r="I37" s="34"/>
      <c r="J37" s="113"/>
      <c r="K37" s="81">
        <f t="shared" ref="K37:V37" si="7">K38+K42</f>
        <v>0</v>
      </c>
      <c r="L37" s="81">
        <f t="shared" si="7"/>
        <v>0</v>
      </c>
      <c r="M37" s="81">
        <f t="shared" si="7"/>
        <v>0</v>
      </c>
      <c r="N37" s="81">
        <f t="shared" si="7"/>
        <v>0</v>
      </c>
      <c r="O37" s="81">
        <f t="shared" si="7"/>
        <v>0</v>
      </c>
      <c r="P37" s="81">
        <f t="shared" si="7"/>
        <v>0</v>
      </c>
      <c r="Q37" s="81">
        <f t="shared" si="7"/>
        <v>0</v>
      </c>
      <c r="R37" s="81">
        <f t="shared" si="7"/>
        <v>235</v>
      </c>
      <c r="S37" s="81">
        <f t="shared" si="7"/>
        <v>265525.51</v>
      </c>
      <c r="T37" s="81">
        <f t="shared" si="7"/>
        <v>582169.47</v>
      </c>
      <c r="U37" s="81">
        <f t="shared" si="7"/>
        <v>582169.47</v>
      </c>
      <c r="V37" s="81">
        <f t="shared" si="7"/>
        <v>0</v>
      </c>
    </row>
    <row r="38" spans="1:25" ht="48" customHeight="1">
      <c r="A38" s="210" t="s">
        <v>136</v>
      </c>
      <c r="B38" s="213"/>
      <c r="C38" s="213"/>
      <c r="D38" s="213"/>
      <c r="E38" s="213"/>
      <c r="F38" s="213"/>
      <c r="G38" s="213"/>
      <c r="H38" s="256" t="s">
        <v>137</v>
      </c>
      <c r="I38" s="114" t="s">
        <v>138</v>
      </c>
      <c r="J38" s="115"/>
      <c r="K38" s="116">
        <f t="shared" ref="K38:P38" si="8">SUM(K39:K41)</f>
        <v>0</v>
      </c>
      <c r="L38" s="116">
        <f t="shared" si="8"/>
        <v>0</v>
      </c>
      <c r="M38" s="116">
        <f t="shared" si="8"/>
        <v>0</v>
      </c>
      <c r="N38" s="116">
        <f t="shared" si="8"/>
        <v>0</v>
      </c>
      <c r="O38" s="116">
        <f t="shared" si="8"/>
        <v>0</v>
      </c>
      <c r="P38" s="116">
        <f t="shared" si="8"/>
        <v>0</v>
      </c>
      <c r="Q38" s="116"/>
      <c r="R38" s="116">
        <f>SUM(R39:R41)</f>
        <v>4</v>
      </c>
      <c r="S38" s="117">
        <f>SUM(S39:S41)</f>
        <v>95900</v>
      </c>
      <c r="T38" s="117">
        <f>SUM(T39:T41)</f>
        <v>108000</v>
      </c>
      <c r="U38" s="117">
        <f>SUM(U39:U41)</f>
        <v>108000</v>
      </c>
      <c r="V38" s="116">
        <f>SUM(V39:V41)</f>
        <v>0</v>
      </c>
      <c r="W38" s="118"/>
      <c r="X38" s="119"/>
      <c r="Y38" s="82"/>
    </row>
    <row r="39" spans="1:25" ht="33" customHeight="1">
      <c r="A39" s="211"/>
      <c r="B39" s="213"/>
      <c r="C39" s="213"/>
      <c r="D39" s="213"/>
      <c r="E39" s="213"/>
      <c r="F39" s="213"/>
      <c r="G39" s="213"/>
      <c r="H39" s="257"/>
      <c r="I39" s="120" t="s">
        <v>139</v>
      </c>
      <c r="J39" s="121" t="s">
        <v>46</v>
      </c>
      <c r="K39" s="122"/>
      <c r="L39" s="122"/>
      <c r="M39" s="87"/>
      <c r="N39" s="87"/>
      <c r="O39" s="87"/>
      <c r="P39" s="87"/>
      <c r="Q39" s="123"/>
      <c r="R39" s="43">
        <v>2</v>
      </c>
      <c r="S39" s="62">
        <v>12100</v>
      </c>
      <c r="T39" s="62">
        <v>24200</v>
      </c>
      <c r="U39" s="62">
        <v>24200</v>
      </c>
      <c r="V39" s="108"/>
      <c r="W39" s="118"/>
      <c r="X39" s="124"/>
    </row>
    <row r="40" spans="1:25" ht="33" customHeight="1">
      <c r="A40" s="211"/>
      <c r="B40" s="213"/>
      <c r="C40" s="213"/>
      <c r="D40" s="213"/>
      <c r="E40" s="213"/>
      <c r="F40" s="213"/>
      <c r="G40" s="213"/>
      <c r="H40" s="257"/>
      <c r="I40" s="120" t="s">
        <v>140</v>
      </c>
      <c r="J40" s="121" t="s">
        <v>46</v>
      </c>
      <c r="K40" s="122"/>
      <c r="L40" s="122"/>
      <c r="M40" s="87"/>
      <c r="N40" s="87"/>
      <c r="O40" s="87"/>
      <c r="P40" s="87"/>
      <c r="Q40" s="123"/>
      <c r="R40" s="43">
        <v>1</v>
      </c>
      <c r="S40" s="62">
        <v>7800</v>
      </c>
      <c r="T40" s="62">
        <v>7800</v>
      </c>
      <c r="U40" s="62">
        <v>7800</v>
      </c>
      <c r="V40" s="108"/>
      <c r="W40" s="118"/>
      <c r="X40" s="124"/>
    </row>
    <row r="41" spans="1:25" ht="63.75" customHeight="1">
      <c r="A41" s="212"/>
      <c r="B41" s="213"/>
      <c r="C41" s="213"/>
      <c r="D41" s="213"/>
      <c r="E41" s="213"/>
      <c r="F41" s="213"/>
      <c r="G41" s="213"/>
      <c r="H41" s="257"/>
      <c r="I41" s="120" t="s">
        <v>141</v>
      </c>
      <c r="J41" s="121" t="s">
        <v>46</v>
      </c>
      <c r="K41" s="122"/>
      <c r="L41" s="122"/>
      <c r="M41" s="87"/>
      <c r="N41" s="87"/>
      <c r="O41" s="87"/>
      <c r="P41" s="87"/>
      <c r="Q41" s="123"/>
      <c r="R41" s="43">
        <v>1</v>
      </c>
      <c r="S41" s="62">
        <v>76000</v>
      </c>
      <c r="T41" s="62">
        <v>76000</v>
      </c>
      <c r="U41" s="62">
        <v>76000</v>
      </c>
      <c r="V41" s="108"/>
      <c r="W41" s="118"/>
      <c r="X41" s="124"/>
    </row>
    <row r="42" spans="1:25" ht="37.5" customHeight="1">
      <c r="A42" s="219" t="s">
        <v>142</v>
      </c>
      <c r="B42" s="222"/>
      <c r="C42" s="223"/>
      <c r="D42" s="223"/>
      <c r="E42" s="223"/>
      <c r="F42" s="223"/>
      <c r="G42" s="224"/>
      <c r="H42" s="257"/>
      <c r="I42" s="114" t="s">
        <v>138</v>
      </c>
      <c r="J42" s="115"/>
      <c r="K42" s="116">
        <f t="shared" ref="K42:S42" si="9">SUM(K43:K59)</f>
        <v>0</v>
      </c>
      <c r="L42" s="116">
        <f t="shared" si="9"/>
        <v>0</v>
      </c>
      <c r="M42" s="116">
        <f t="shared" si="9"/>
        <v>0</v>
      </c>
      <c r="N42" s="116">
        <f t="shared" si="9"/>
        <v>0</v>
      </c>
      <c r="O42" s="116">
        <f t="shared" si="9"/>
        <v>0</v>
      </c>
      <c r="P42" s="116">
        <f t="shared" si="9"/>
        <v>0</v>
      </c>
      <c r="Q42" s="117">
        <f t="shared" si="9"/>
        <v>0</v>
      </c>
      <c r="R42" s="117">
        <f t="shared" si="9"/>
        <v>231</v>
      </c>
      <c r="S42" s="117">
        <f t="shared" si="9"/>
        <v>169625.51</v>
      </c>
      <c r="T42" s="117">
        <f>SUM(T43:T62)</f>
        <v>474169.47</v>
      </c>
      <c r="U42" s="117">
        <f>SUM(U43:U62)</f>
        <v>474169.47</v>
      </c>
      <c r="V42" s="117">
        <f>SUM(V43:V62)</f>
        <v>0</v>
      </c>
      <c r="W42" s="96"/>
      <c r="X42" s="119"/>
    </row>
    <row r="43" spans="1:25" ht="47.25" customHeight="1">
      <c r="A43" s="220"/>
      <c r="B43" s="225"/>
      <c r="C43" s="226"/>
      <c r="D43" s="226"/>
      <c r="E43" s="226"/>
      <c r="F43" s="226"/>
      <c r="G43" s="227"/>
      <c r="H43" s="257"/>
      <c r="I43" s="10" t="s">
        <v>143</v>
      </c>
      <c r="J43" s="125"/>
      <c r="K43" s="126"/>
      <c r="L43" s="127"/>
      <c r="M43" s="128"/>
      <c r="N43" s="129"/>
      <c r="O43" s="129"/>
      <c r="P43" s="129"/>
      <c r="Q43" s="130" t="s">
        <v>46</v>
      </c>
      <c r="R43" s="40">
        <v>14</v>
      </c>
      <c r="S43" s="13">
        <v>1600</v>
      </c>
      <c r="T43" s="13">
        <v>14186.48</v>
      </c>
      <c r="U43" s="13">
        <v>14186.48</v>
      </c>
      <c r="V43" s="6"/>
    </row>
    <row r="44" spans="1:25" ht="40.5" customHeight="1">
      <c r="A44" s="220"/>
      <c r="B44" s="225"/>
      <c r="C44" s="226"/>
      <c r="D44" s="226"/>
      <c r="E44" s="226"/>
      <c r="F44" s="226"/>
      <c r="G44" s="227"/>
      <c r="H44" s="257"/>
      <c r="I44" s="10" t="s">
        <v>144</v>
      </c>
      <c r="J44" s="125"/>
      <c r="K44" s="126"/>
      <c r="L44" s="127"/>
      <c r="M44" s="128"/>
      <c r="N44" s="129"/>
      <c r="O44" s="129"/>
      <c r="P44" s="129"/>
      <c r="Q44" s="130" t="s">
        <v>46</v>
      </c>
      <c r="R44" s="40">
        <v>3</v>
      </c>
      <c r="S44" s="13">
        <v>2028</v>
      </c>
      <c r="T44" s="13">
        <v>6000</v>
      </c>
      <c r="U44" s="13">
        <v>6000</v>
      </c>
      <c r="V44" s="6"/>
    </row>
    <row r="45" spans="1:25" ht="47.25" customHeight="1">
      <c r="A45" s="220"/>
      <c r="B45" s="225"/>
      <c r="C45" s="226"/>
      <c r="D45" s="226"/>
      <c r="E45" s="226"/>
      <c r="F45" s="226"/>
      <c r="G45" s="227"/>
      <c r="H45" s="257"/>
      <c r="I45" s="10" t="s">
        <v>145</v>
      </c>
      <c r="J45" s="125"/>
      <c r="K45" s="126"/>
      <c r="L45" s="127"/>
      <c r="M45" s="128"/>
      <c r="N45" s="129"/>
      <c r="O45" s="129"/>
      <c r="P45" s="129"/>
      <c r="Q45" s="130" t="s">
        <v>46</v>
      </c>
      <c r="R45" s="40">
        <v>2</v>
      </c>
      <c r="S45" s="13">
        <v>25000</v>
      </c>
      <c r="T45" s="13">
        <v>50146.66</v>
      </c>
      <c r="U45" s="13">
        <v>50146.66</v>
      </c>
      <c r="V45" s="6"/>
    </row>
    <row r="46" spans="1:25" ht="30.75" customHeight="1">
      <c r="A46" s="220"/>
      <c r="B46" s="225"/>
      <c r="C46" s="226"/>
      <c r="D46" s="226"/>
      <c r="E46" s="226"/>
      <c r="F46" s="226"/>
      <c r="G46" s="227"/>
      <c r="H46" s="257"/>
      <c r="I46" s="10" t="s">
        <v>146</v>
      </c>
      <c r="J46" s="125"/>
      <c r="K46" s="126"/>
      <c r="L46" s="127"/>
      <c r="M46" s="128"/>
      <c r="N46" s="129"/>
      <c r="O46" s="129"/>
      <c r="P46" s="129"/>
      <c r="Q46" s="130" t="s">
        <v>46</v>
      </c>
      <c r="R46" s="40">
        <v>3</v>
      </c>
      <c r="S46" s="13">
        <v>6390</v>
      </c>
      <c r="T46" s="13">
        <v>12942.6</v>
      </c>
      <c r="U46" s="13">
        <v>12942.6</v>
      </c>
      <c r="V46" s="6"/>
    </row>
    <row r="47" spans="1:25" ht="30.75" customHeight="1">
      <c r="A47" s="220"/>
      <c r="B47" s="225"/>
      <c r="C47" s="226"/>
      <c r="D47" s="226"/>
      <c r="E47" s="226"/>
      <c r="F47" s="226"/>
      <c r="G47" s="227"/>
      <c r="H47" s="257"/>
      <c r="I47" s="10" t="s">
        <v>147</v>
      </c>
      <c r="J47" s="125"/>
      <c r="K47" s="126"/>
      <c r="L47" s="127"/>
      <c r="M47" s="128"/>
      <c r="N47" s="129"/>
      <c r="O47" s="129"/>
      <c r="P47" s="129"/>
      <c r="Q47" s="130" t="s">
        <v>46</v>
      </c>
      <c r="R47" s="40">
        <v>6</v>
      </c>
      <c r="S47" s="13">
        <v>7800</v>
      </c>
      <c r="T47" s="13">
        <v>40314</v>
      </c>
      <c r="U47" s="13">
        <v>40314</v>
      </c>
      <c r="V47" s="6"/>
    </row>
    <row r="48" spans="1:25" ht="30.75" customHeight="1">
      <c r="A48" s="220"/>
      <c r="B48" s="225"/>
      <c r="C48" s="226"/>
      <c r="D48" s="226"/>
      <c r="E48" s="226"/>
      <c r="F48" s="226"/>
      <c r="G48" s="227"/>
      <c r="H48" s="257"/>
      <c r="I48" s="22" t="s">
        <v>148</v>
      </c>
      <c r="J48" s="125"/>
      <c r="K48" s="126"/>
      <c r="L48" s="127"/>
      <c r="M48" s="128"/>
      <c r="N48" s="129"/>
      <c r="O48" s="129"/>
      <c r="P48" s="129"/>
      <c r="Q48" s="130" t="s">
        <v>46</v>
      </c>
      <c r="R48" s="11">
        <v>1</v>
      </c>
      <c r="S48" s="11">
        <v>12600</v>
      </c>
      <c r="T48" s="13">
        <v>12139.67</v>
      </c>
      <c r="U48" s="13">
        <v>12139.67</v>
      </c>
      <c r="V48" s="6"/>
    </row>
    <row r="49" spans="1:22" ht="30.75" customHeight="1">
      <c r="A49" s="220"/>
      <c r="B49" s="225"/>
      <c r="C49" s="226"/>
      <c r="D49" s="226"/>
      <c r="E49" s="226"/>
      <c r="F49" s="226"/>
      <c r="G49" s="227"/>
      <c r="H49" s="257"/>
      <c r="I49" s="23" t="s">
        <v>149</v>
      </c>
      <c r="J49" s="125"/>
      <c r="K49" s="126"/>
      <c r="L49" s="127"/>
      <c r="M49" s="128"/>
      <c r="N49" s="129"/>
      <c r="O49" s="129"/>
      <c r="P49" s="129"/>
      <c r="Q49" s="130" t="s">
        <v>46</v>
      </c>
      <c r="R49" s="11">
        <v>68</v>
      </c>
      <c r="S49" s="11">
        <v>838.51</v>
      </c>
      <c r="T49" s="13">
        <v>51000</v>
      </c>
      <c r="U49" s="13">
        <v>51000</v>
      </c>
      <c r="V49" s="6"/>
    </row>
    <row r="50" spans="1:22" ht="30.75" customHeight="1">
      <c r="A50" s="220"/>
      <c r="B50" s="225"/>
      <c r="C50" s="226"/>
      <c r="D50" s="226"/>
      <c r="E50" s="226"/>
      <c r="F50" s="226"/>
      <c r="G50" s="227"/>
      <c r="H50" s="257"/>
      <c r="I50" s="23" t="s">
        <v>150</v>
      </c>
      <c r="J50" s="125"/>
      <c r="K50" s="126"/>
      <c r="L50" s="127"/>
      <c r="M50" s="128"/>
      <c r="N50" s="129"/>
      <c r="O50" s="129"/>
      <c r="P50" s="129"/>
      <c r="Q50" s="130" t="s">
        <v>46</v>
      </c>
      <c r="R50" s="11">
        <v>2</v>
      </c>
      <c r="S50" s="11">
        <v>10275</v>
      </c>
      <c r="T50" s="13">
        <v>14071.86</v>
      </c>
      <c r="U50" s="13">
        <v>14071.86</v>
      </c>
      <c r="V50" s="6"/>
    </row>
    <row r="51" spans="1:22" ht="43.5" customHeight="1">
      <c r="A51" s="220"/>
      <c r="B51" s="225"/>
      <c r="C51" s="226"/>
      <c r="D51" s="226"/>
      <c r="E51" s="226"/>
      <c r="F51" s="226"/>
      <c r="G51" s="227"/>
      <c r="H51" s="257"/>
      <c r="I51" s="23" t="s">
        <v>151</v>
      </c>
      <c r="J51" s="125"/>
      <c r="K51" s="126"/>
      <c r="L51" s="127"/>
      <c r="M51" s="128"/>
      <c r="N51" s="129"/>
      <c r="O51" s="129"/>
      <c r="P51" s="129"/>
      <c r="Q51" s="130" t="s">
        <v>46</v>
      </c>
      <c r="R51" s="11">
        <v>1</v>
      </c>
      <c r="S51" s="11">
        <v>16411.5</v>
      </c>
      <c r="T51" s="13">
        <v>5492.58</v>
      </c>
      <c r="U51" s="13">
        <v>5492.58</v>
      </c>
      <c r="V51" s="6"/>
    </row>
    <row r="52" spans="1:22" ht="42.75" customHeight="1">
      <c r="A52" s="220"/>
      <c r="B52" s="225"/>
      <c r="C52" s="226"/>
      <c r="D52" s="226"/>
      <c r="E52" s="226"/>
      <c r="F52" s="226"/>
      <c r="G52" s="227"/>
      <c r="H52" s="257"/>
      <c r="I52" s="23" t="s">
        <v>151</v>
      </c>
      <c r="J52" s="125"/>
      <c r="K52" s="126"/>
      <c r="L52" s="127"/>
      <c r="M52" s="128"/>
      <c r="N52" s="129"/>
      <c r="O52" s="129"/>
      <c r="P52" s="129"/>
      <c r="Q52" s="130" t="s">
        <v>46</v>
      </c>
      <c r="R52" s="11">
        <v>1</v>
      </c>
      <c r="S52" s="11">
        <v>13471.5</v>
      </c>
      <c r="T52" s="13">
        <v>5492.57</v>
      </c>
      <c r="U52" s="13">
        <v>5492.57</v>
      </c>
      <c r="V52" s="6"/>
    </row>
    <row r="53" spans="1:22" ht="36" customHeight="1">
      <c r="A53" s="220"/>
      <c r="B53" s="225"/>
      <c r="C53" s="226"/>
      <c r="D53" s="226"/>
      <c r="E53" s="226"/>
      <c r="F53" s="226"/>
      <c r="G53" s="227"/>
      <c r="H53" s="257"/>
      <c r="I53" s="23" t="s">
        <v>152</v>
      </c>
      <c r="J53" s="125"/>
      <c r="K53" s="126"/>
      <c r="L53" s="127"/>
      <c r="M53" s="128"/>
      <c r="N53" s="129"/>
      <c r="O53" s="129"/>
      <c r="P53" s="129"/>
      <c r="Q53" s="130" t="s">
        <v>46</v>
      </c>
      <c r="R53" s="11">
        <v>100</v>
      </c>
      <c r="S53" s="11">
        <v>435</v>
      </c>
      <c r="T53" s="13">
        <v>1554</v>
      </c>
      <c r="U53" s="13">
        <v>1554</v>
      </c>
      <c r="V53" s="6"/>
    </row>
    <row r="54" spans="1:22" ht="30.75" customHeight="1">
      <c r="A54" s="220"/>
      <c r="B54" s="225"/>
      <c r="C54" s="226"/>
      <c r="D54" s="226"/>
      <c r="E54" s="226"/>
      <c r="F54" s="226"/>
      <c r="G54" s="227"/>
      <c r="H54" s="257"/>
      <c r="I54" s="23" t="s">
        <v>153</v>
      </c>
      <c r="J54" s="125"/>
      <c r="K54" s="126"/>
      <c r="L54" s="127"/>
      <c r="M54" s="128"/>
      <c r="N54" s="129"/>
      <c r="O54" s="129"/>
      <c r="P54" s="129"/>
      <c r="Q54" s="130" t="s">
        <v>46</v>
      </c>
      <c r="R54" s="11">
        <v>3</v>
      </c>
      <c r="S54" s="11">
        <v>3000</v>
      </c>
      <c r="T54" s="13">
        <v>7811.99</v>
      </c>
      <c r="U54" s="13">
        <v>7811.99</v>
      </c>
      <c r="V54" s="6"/>
    </row>
    <row r="55" spans="1:22" ht="42" customHeight="1">
      <c r="A55" s="220"/>
      <c r="B55" s="225"/>
      <c r="C55" s="226"/>
      <c r="D55" s="226"/>
      <c r="E55" s="226"/>
      <c r="F55" s="226"/>
      <c r="G55" s="227"/>
      <c r="H55" s="257"/>
      <c r="I55" s="22" t="s">
        <v>154</v>
      </c>
      <c r="J55" s="125"/>
      <c r="K55" s="126"/>
      <c r="L55" s="127"/>
      <c r="M55" s="128"/>
      <c r="N55" s="129"/>
      <c r="O55" s="129"/>
      <c r="P55" s="129"/>
      <c r="Q55" s="130" t="s">
        <v>46</v>
      </c>
      <c r="R55" s="11">
        <v>8</v>
      </c>
      <c r="S55" s="11">
        <v>9860</v>
      </c>
      <c r="T55" s="13">
        <v>34727.46</v>
      </c>
      <c r="U55" s="13">
        <v>34727.46</v>
      </c>
      <c r="V55" s="6"/>
    </row>
    <row r="56" spans="1:22" ht="42" customHeight="1">
      <c r="A56" s="220"/>
      <c r="B56" s="225"/>
      <c r="C56" s="226"/>
      <c r="D56" s="226"/>
      <c r="E56" s="226"/>
      <c r="F56" s="226"/>
      <c r="G56" s="227"/>
      <c r="H56" s="257"/>
      <c r="I56" s="23" t="s">
        <v>155</v>
      </c>
      <c r="J56" s="125"/>
      <c r="K56" s="126"/>
      <c r="L56" s="127"/>
      <c r="M56" s="128"/>
      <c r="N56" s="129"/>
      <c r="O56" s="129"/>
      <c r="P56" s="129"/>
      <c r="Q56" s="130" t="s">
        <v>46</v>
      </c>
      <c r="R56" s="11">
        <v>8</v>
      </c>
      <c r="S56" s="11">
        <v>1568</v>
      </c>
      <c r="T56" s="13">
        <v>7499.07</v>
      </c>
      <c r="U56" s="13">
        <v>7499.07</v>
      </c>
      <c r="V56" s="6"/>
    </row>
    <row r="57" spans="1:22" ht="42" customHeight="1">
      <c r="A57" s="220"/>
      <c r="B57" s="225"/>
      <c r="C57" s="226"/>
      <c r="D57" s="226"/>
      <c r="E57" s="226"/>
      <c r="F57" s="226"/>
      <c r="G57" s="227"/>
      <c r="H57" s="257"/>
      <c r="I57" s="23" t="s">
        <v>156</v>
      </c>
      <c r="J57" s="125"/>
      <c r="K57" s="126"/>
      <c r="L57" s="127"/>
      <c r="M57" s="128"/>
      <c r="N57" s="129"/>
      <c r="O57" s="129"/>
      <c r="P57" s="129"/>
      <c r="Q57" s="130" t="s">
        <v>46</v>
      </c>
      <c r="R57" s="11">
        <v>5</v>
      </c>
      <c r="S57" s="11">
        <v>1048</v>
      </c>
      <c r="T57" s="13">
        <v>3300.2499999999995</v>
      </c>
      <c r="U57" s="13">
        <v>3300.2499999999995</v>
      </c>
      <c r="V57" s="6"/>
    </row>
    <row r="58" spans="1:22" ht="42" customHeight="1">
      <c r="A58" s="220"/>
      <c r="B58" s="225"/>
      <c r="C58" s="226"/>
      <c r="D58" s="226"/>
      <c r="E58" s="226"/>
      <c r="F58" s="226"/>
      <c r="G58" s="227"/>
      <c r="H58" s="257"/>
      <c r="I58" s="23" t="s">
        <v>157</v>
      </c>
      <c r="J58" s="125"/>
      <c r="K58" s="126"/>
      <c r="L58" s="127"/>
      <c r="M58" s="128"/>
      <c r="N58" s="129"/>
      <c r="O58" s="129"/>
      <c r="P58" s="129"/>
      <c r="Q58" s="130" t="s">
        <v>46</v>
      </c>
      <c r="R58" s="11">
        <v>5</v>
      </c>
      <c r="S58" s="11">
        <v>800</v>
      </c>
      <c r="T58" s="13">
        <v>2314.5</v>
      </c>
      <c r="U58" s="13">
        <v>2314.5</v>
      </c>
      <c r="V58" s="6"/>
    </row>
    <row r="59" spans="1:22" ht="42" customHeight="1">
      <c r="A59" s="220"/>
      <c r="B59" s="225"/>
      <c r="C59" s="226"/>
      <c r="D59" s="226"/>
      <c r="E59" s="226"/>
      <c r="F59" s="226"/>
      <c r="G59" s="227"/>
      <c r="H59" s="257"/>
      <c r="I59" s="23" t="s">
        <v>158</v>
      </c>
      <c r="J59" s="125"/>
      <c r="K59" s="126"/>
      <c r="L59" s="127"/>
      <c r="M59" s="128"/>
      <c r="N59" s="129"/>
      <c r="O59" s="129"/>
      <c r="P59" s="129"/>
      <c r="Q59" s="130" t="s">
        <v>46</v>
      </c>
      <c r="R59" s="11">
        <v>1</v>
      </c>
      <c r="S59" s="11">
        <v>56500</v>
      </c>
      <c r="T59" s="13">
        <v>40356.550000000003</v>
      </c>
      <c r="U59" s="13">
        <v>40356.550000000003</v>
      </c>
      <c r="V59" s="6"/>
    </row>
    <row r="60" spans="1:22" ht="42" customHeight="1">
      <c r="A60" s="220"/>
      <c r="B60" s="225"/>
      <c r="C60" s="226"/>
      <c r="D60" s="226"/>
      <c r="E60" s="226"/>
      <c r="F60" s="226"/>
      <c r="G60" s="227"/>
      <c r="H60" s="257"/>
      <c r="I60" s="184" t="s">
        <v>186</v>
      </c>
      <c r="J60" s="125"/>
      <c r="K60" s="126"/>
      <c r="L60" s="127"/>
      <c r="M60" s="128"/>
      <c r="N60" s="182"/>
      <c r="O60" s="182"/>
      <c r="P60" s="182"/>
      <c r="Q60" s="130"/>
      <c r="R60" s="11"/>
      <c r="S60" s="11"/>
      <c r="T60" s="13">
        <v>22354.66</v>
      </c>
      <c r="U60" s="13">
        <v>22354.66</v>
      </c>
      <c r="V60" s="183"/>
    </row>
    <row r="61" spans="1:22" ht="42" customHeight="1">
      <c r="A61" s="220"/>
      <c r="B61" s="225"/>
      <c r="C61" s="226"/>
      <c r="D61" s="226"/>
      <c r="E61" s="226"/>
      <c r="F61" s="226"/>
      <c r="G61" s="227"/>
      <c r="H61" s="257"/>
      <c r="I61" s="184" t="s">
        <v>187</v>
      </c>
      <c r="J61" s="125"/>
      <c r="K61" s="126"/>
      <c r="L61" s="127"/>
      <c r="M61" s="128"/>
      <c r="N61" s="182"/>
      <c r="O61" s="182"/>
      <c r="P61" s="182"/>
      <c r="Q61" s="130"/>
      <c r="R61" s="11"/>
      <c r="S61" s="11"/>
      <c r="T61" s="13">
        <v>72097.56</v>
      </c>
      <c r="U61" s="13">
        <v>72097.56</v>
      </c>
      <c r="V61" s="183"/>
    </row>
    <row r="62" spans="1:22" ht="55.5" customHeight="1">
      <c r="A62" s="221"/>
      <c r="B62" s="228"/>
      <c r="C62" s="229"/>
      <c r="D62" s="229"/>
      <c r="E62" s="229"/>
      <c r="F62" s="229"/>
      <c r="G62" s="230"/>
      <c r="H62" s="258"/>
      <c r="I62" s="184" t="s">
        <v>188</v>
      </c>
      <c r="J62" s="125"/>
      <c r="K62" s="126"/>
      <c r="L62" s="127"/>
      <c r="M62" s="128"/>
      <c r="N62" s="182"/>
      <c r="O62" s="182"/>
      <c r="P62" s="182"/>
      <c r="Q62" s="130"/>
      <c r="R62" s="11"/>
      <c r="S62" s="11"/>
      <c r="T62" s="13">
        <v>70367.009999999995</v>
      </c>
      <c r="U62" s="13">
        <v>70367.009999999995</v>
      </c>
      <c r="V62" s="183"/>
    </row>
    <row r="63" spans="1:22" s="131" customFormat="1" ht="166.5" customHeight="1">
      <c r="A63" s="112" t="s">
        <v>159</v>
      </c>
      <c r="B63" s="32" t="s">
        <v>5</v>
      </c>
      <c r="C63" s="32" t="s">
        <v>160</v>
      </c>
      <c r="D63" s="32" t="s">
        <v>161</v>
      </c>
      <c r="E63" s="32" t="s">
        <v>7</v>
      </c>
      <c r="F63" s="32" t="s">
        <v>162</v>
      </c>
      <c r="G63" s="19">
        <v>1111</v>
      </c>
      <c r="H63" s="89" t="s">
        <v>125</v>
      </c>
      <c r="I63" s="34"/>
      <c r="J63" s="113" t="s">
        <v>56</v>
      </c>
      <c r="K63" s="81">
        <f t="shared" ref="K63:P63" si="10">K64+K65+K66+K67+K68+K69+K70+K71+K72+K73+K74+K75+K76+K77+K78+K79+K80+K81+K82+K83+K84+K85+K86+K87+K88+K89+K90+K91+K92+K93+K94+K95</f>
        <v>175026</v>
      </c>
      <c r="L63" s="81">
        <f t="shared" si="10"/>
        <v>10376.328031177978</v>
      </c>
      <c r="M63" s="81">
        <f t="shared" si="10"/>
        <v>31390522.208928004</v>
      </c>
      <c r="N63" s="81">
        <f t="shared" si="10"/>
        <v>31390522.208928004</v>
      </c>
      <c r="O63" s="81">
        <f t="shared" si="10"/>
        <v>31390522.208928004</v>
      </c>
      <c r="P63" s="81">
        <f t="shared" si="10"/>
        <v>0</v>
      </c>
      <c r="Q63" s="81"/>
      <c r="R63" s="81">
        <f>R64+R65+R66+R67+R68+R69+R70+R71+R72+R73+R74+R75+R76+R77+R78+R79+R80+R81+R82+R83+R84+R85+R86+R87+R88+R89+R90+R91+R92+R93+R94+R95</f>
        <v>169960</v>
      </c>
      <c r="S63" s="81">
        <f>S64+S65+S66+S67+S68+S69+S70+S71+S72+S73+S74+S75+S76+S77+S78+S79+S80+S81+S82+S83+S84+S85+S86+S87+S88+S89+S90+S91+S92+S93+S94+S95</f>
        <v>12187.193424344596</v>
      </c>
      <c r="T63" s="81">
        <f>T64+T65+T66+T67+T68+T69+T70+T71+T72+T73+T74+T75+T76+T77+T78+T79+T80+T81+T82+T83+T84+T85+T86+T87+T88+T89+T90+T91+T92+T93+T94+T95</f>
        <v>34556325.400000006</v>
      </c>
      <c r="U63" s="81">
        <f t="shared" ref="U63:V63" si="11">U64+U65+U66+U67+U68+U69+U70+U71+U72+U73+U74+U75+U76+U77+U78+U79+U80+U81+U82+U83+U84+U85+U86+U87+U88+U89+U90+U91+U92+U93+U94+U95</f>
        <v>34556325.400000006</v>
      </c>
      <c r="V63" s="81">
        <f t="shared" si="11"/>
        <v>0</v>
      </c>
    </row>
    <row r="64" spans="1:22" s="139" customFormat="1" ht="34.5" customHeight="1">
      <c r="A64" s="132" t="s">
        <v>11</v>
      </c>
      <c r="B64" s="201"/>
      <c r="C64" s="201"/>
      <c r="D64" s="201"/>
      <c r="E64" s="201"/>
      <c r="F64" s="201"/>
      <c r="G64" s="201"/>
      <c r="H64" s="177" t="s">
        <v>163</v>
      </c>
      <c r="I64" s="177" t="s">
        <v>164</v>
      </c>
      <c r="J64" s="65" t="s">
        <v>56</v>
      </c>
      <c r="K64" s="43">
        <v>24190</v>
      </c>
      <c r="L64" s="44">
        <f>M64/K64</f>
        <v>109.93584125671765</v>
      </c>
      <c r="M64" s="44">
        <v>2659348</v>
      </c>
      <c r="N64" s="44">
        <f t="shared" ref="N64:N95" si="12">O64+P64</f>
        <v>2659348</v>
      </c>
      <c r="O64" s="6">
        <v>2659348</v>
      </c>
      <c r="P64" s="45">
        <v>0</v>
      </c>
      <c r="Q64" s="133" t="s">
        <v>56</v>
      </c>
      <c r="R64" s="134">
        <v>24370</v>
      </c>
      <c r="S64" s="135">
        <v>123.22629052113255</v>
      </c>
      <c r="T64" s="136">
        <v>3003024.7</v>
      </c>
      <c r="U64" s="137">
        <v>3003024.7</v>
      </c>
      <c r="V64" s="138">
        <v>0</v>
      </c>
    </row>
    <row r="65" spans="1:22" s="139" customFormat="1" ht="34.5" customHeight="1">
      <c r="A65" s="132" t="s">
        <v>12</v>
      </c>
      <c r="B65" s="201"/>
      <c r="C65" s="201"/>
      <c r="D65" s="201"/>
      <c r="E65" s="201"/>
      <c r="F65" s="201"/>
      <c r="G65" s="201"/>
      <c r="H65" s="178"/>
      <c r="I65" s="180"/>
      <c r="J65" s="65" t="s">
        <v>56</v>
      </c>
      <c r="K65" s="43">
        <v>32250</v>
      </c>
      <c r="L65" s="85">
        <f>M65/K65</f>
        <v>51.67981395348837</v>
      </c>
      <c r="M65" s="44">
        <v>1666674</v>
      </c>
      <c r="N65" s="44">
        <f t="shared" si="12"/>
        <v>1666674</v>
      </c>
      <c r="O65" s="6">
        <v>1666674</v>
      </c>
      <c r="P65" s="45">
        <v>0</v>
      </c>
      <c r="Q65" s="133" t="s">
        <v>56</v>
      </c>
      <c r="R65" s="134">
        <v>30700</v>
      </c>
      <c r="S65" s="135">
        <v>54.13</v>
      </c>
      <c r="T65" s="136">
        <v>1587639.5</v>
      </c>
      <c r="U65" s="137">
        <v>1587639.5</v>
      </c>
      <c r="V65" s="138">
        <v>0</v>
      </c>
    </row>
    <row r="66" spans="1:22" s="139" customFormat="1" ht="25.5" customHeight="1">
      <c r="A66" s="132" t="s">
        <v>13</v>
      </c>
      <c r="B66" s="201"/>
      <c r="C66" s="201"/>
      <c r="D66" s="201"/>
      <c r="E66" s="201"/>
      <c r="F66" s="201"/>
      <c r="G66" s="201"/>
      <c r="H66" s="178"/>
      <c r="I66" s="180"/>
      <c r="J66" s="65" t="s">
        <v>56</v>
      </c>
      <c r="K66" s="84">
        <v>12200</v>
      </c>
      <c r="L66" s="85">
        <f>M66/K66</f>
        <v>103.7</v>
      </c>
      <c r="M66" s="85">
        <v>1265140</v>
      </c>
      <c r="N66" s="44">
        <f t="shared" si="12"/>
        <v>1265140</v>
      </c>
      <c r="O66" s="140">
        <v>1265140</v>
      </c>
      <c r="P66" s="141">
        <v>0</v>
      </c>
      <c r="Q66" s="133" t="s">
        <v>55</v>
      </c>
      <c r="R66" s="134">
        <v>13845</v>
      </c>
      <c r="S66" s="135">
        <v>105.18656554712892</v>
      </c>
      <c r="T66" s="136">
        <v>1025356.85</v>
      </c>
      <c r="U66" s="136">
        <v>1025356.85</v>
      </c>
      <c r="V66" s="138">
        <v>0</v>
      </c>
    </row>
    <row r="67" spans="1:22" s="139" customFormat="1" ht="43.5" customHeight="1">
      <c r="A67" s="132" t="s">
        <v>165</v>
      </c>
      <c r="B67" s="201"/>
      <c r="C67" s="201"/>
      <c r="D67" s="201"/>
      <c r="E67" s="201"/>
      <c r="F67" s="201"/>
      <c r="G67" s="201"/>
      <c r="H67" s="178"/>
      <c r="I67" s="180"/>
      <c r="J67" s="65" t="s">
        <v>56</v>
      </c>
      <c r="K67" s="43">
        <v>13123</v>
      </c>
      <c r="L67" s="44">
        <v>135.96041911148367</v>
      </c>
      <c r="M67" s="85">
        <v>1784208.58</v>
      </c>
      <c r="N67" s="44">
        <f t="shared" si="12"/>
        <v>1784208.58</v>
      </c>
      <c r="O67" s="6">
        <v>1784208.58</v>
      </c>
      <c r="P67" s="45">
        <v>0</v>
      </c>
      <c r="Q67" s="133" t="s">
        <v>56</v>
      </c>
      <c r="R67" s="134">
        <v>11978</v>
      </c>
      <c r="S67" s="135">
        <v>239.71856152947066</v>
      </c>
      <c r="T67" s="136">
        <f>3082394.93+3000000</f>
        <v>6082394.9299999997</v>
      </c>
      <c r="U67" s="137">
        <f>3082394.93+3000000</f>
        <v>6082394.9299999997</v>
      </c>
      <c r="V67" s="138">
        <v>0</v>
      </c>
    </row>
    <row r="68" spans="1:22" s="139" customFormat="1" ht="34.5" customHeight="1">
      <c r="A68" s="132" t="s">
        <v>14</v>
      </c>
      <c r="B68" s="201"/>
      <c r="C68" s="201"/>
      <c r="D68" s="201"/>
      <c r="E68" s="201"/>
      <c r="F68" s="201"/>
      <c r="G68" s="201"/>
      <c r="H68" s="178"/>
      <c r="I68" s="180"/>
      <c r="J68" s="65" t="s">
        <v>56</v>
      </c>
      <c r="K68" s="84">
        <v>3065</v>
      </c>
      <c r="L68" s="85">
        <v>215.66800000000001</v>
      </c>
      <c r="M68" s="85">
        <v>661023.4</v>
      </c>
      <c r="N68" s="44">
        <f t="shared" si="12"/>
        <v>661023.4</v>
      </c>
      <c r="O68" s="140">
        <v>661023.4</v>
      </c>
      <c r="P68" s="141">
        <v>0</v>
      </c>
      <c r="Q68" s="133" t="s">
        <v>56</v>
      </c>
      <c r="R68" s="134">
        <v>3065</v>
      </c>
      <c r="S68" s="135">
        <v>215.67</v>
      </c>
      <c r="T68" s="136">
        <v>661023.4</v>
      </c>
      <c r="U68" s="137">
        <v>661023.4</v>
      </c>
      <c r="V68" s="138">
        <v>0</v>
      </c>
    </row>
    <row r="69" spans="1:22" s="139" customFormat="1" ht="33" customHeight="1">
      <c r="A69" s="132" t="s">
        <v>15</v>
      </c>
      <c r="B69" s="201"/>
      <c r="C69" s="201"/>
      <c r="D69" s="201"/>
      <c r="E69" s="201"/>
      <c r="F69" s="201"/>
      <c r="G69" s="201"/>
      <c r="H69" s="178"/>
      <c r="I69" s="180"/>
      <c r="J69" s="65" t="s">
        <v>56</v>
      </c>
      <c r="K69" s="43">
        <v>3279</v>
      </c>
      <c r="L69" s="44">
        <v>184.13</v>
      </c>
      <c r="M69" s="44">
        <v>603744</v>
      </c>
      <c r="N69" s="44">
        <f t="shared" si="12"/>
        <v>603744</v>
      </c>
      <c r="O69" s="44">
        <v>603744</v>
      </c>
      <c r="P69" s="45">
        <v>0</v>
      </c>
      <c r="Q69" s="133" t="s">
        <v>56</v>
      </c>
      <c r="R69" s="134">
        <v>1877</v>
      </c>
      <c r="S69" s="135">
        <v>333.4</v>
      </c>
      <c r="T69" s="136">
        <v>622562.89</v>
      </c>
      <c r="U69" s="136">
        <v>622562.89</v>
      </c>
      <c r="V69" s="138">
        <v>0</v>
      </c>
    </row>
    <row r="70" spans="1:22" s="139" customFormat="1" ht="33" customHeight="1">
      <c r="A70" s="132" t="s">
        <v>16</v>
      </c>
      <c r="B70" s="201"/>
      <c r="C70" s="201"/>
      <c r="D70" s="201"/>
      <c r="E70" s="201"/>
      <c r="F70" s="201"/>
      <c r="G70" s="201"/>
      <c r="H70" s="178"/>
      <c r="I70" s="180"/>
      <c r="J70" s="65" t="s">
        <v>56</v>
      </c>
      <c r="K70" s="43">
        <v>2320</v>
      </c>
      <c r="L70" s="44">
        <f>M70/K70</f>
        <v>308.75862068965517</v>
      </c>
      <c r="M70" s="85">
        <v>716320</v>
      </c>
      <c r="N70" s="44">
        <f t="shared" si="12"/>
        <v>716320</v>
      </c>
      <c r="O70" s="6">
        <v>716320</v>
      </c>
      <c r="P70" s="45">
        <v>0</v>
      </c>
      <c r="Q70" s="133" t="s">
        <v>56</v>
      </c>
      <c r="R70" s="134">
        <v>1520</v>
      </c>
      <c r="S70" s="135">
        <v>435.06578947368422</v>
      </c>
      <c r="T70" s="136">
        <v>661300</v>
      </c>
      <c r="U70" s="137">
        <v>661300</v>
      </c>
      <c r="V70" s="138">
        <v>0</v>
      </c>
    </row>
    <row r="71" spans="1:22" s="139" customFormat="1" ht="33" customHeight="1">
      <c r="A71" s="132" t="s">
        <v>17</v>
      </c>
      <c r="B71" s="201"/>
      <c r="C71" s="201"/>
      <c r="D71" s="201"/>
      <c r="E71" s="201"/>
      <c r="F71" s="201"/>
      <c r="G71" s="201"/>
      <c r="H71" s="178"/>
      <c r="I71" s="180"/>
      <c r="J71" s="65" t="s">
        <v>56</v>
      </c>
      <c r="K71" s="84">
        <v>3360</v>
      </c>
      <c r="L71" s="44">
        <f>M71/K71</f>
        <v>141.5079761904762</v>
      </c>
      <c r="M71" s="142">
        <v>475466.8</v>
      </c>
      <c r="N71" s="44">
        <f t="shared" si="12"/>
        <v>475466.8</v>
      </c>
      <c r="O71" s="140">
        <v>475466.8</v>
      </c>
      <c r="P71" s="141">
        <v>0</v>
      </c>
      <c r="Q71" s="133" t="s">
        <v>56</v>
      </c>
      <c r="R71" s="134">
        <v>4440</v>
      </c>
      <c r="S71" s="135">
        <v>115.95114864864864</v>
      </c>
      <c r="T71" s="136">
        <v>514823.1</v>
      </c>
      <c r="U71" s="137">
        <v>514823.1</v>
      </c>
      <c r="V71" s="138">
        <v>0</v>
      </c>
    </row>
    <row r="72" spans="1:22" s="139" customFormat="1" ht="33" customHeight="1">
      <c r="A72" s="132" t="s">
        <v>18</v>
      </c>
      <c r="B72" s="201"/>
      <c r="C72" s="201"/>
      <c r="D72" s="201"/>
      <c r="E72" s="201"/>
      <c r="F72" s="201"/>
      <c r="G72" s="201"/>
      <c r="H72" s="178"/>
      <c r="I72" s="180"/>
      <c r="J72" s="65" t="s">
        <v>56</v>
      </c>
      <c r="K72" s="84">
        <f>'[1]Иммун биолог'!CA15</f>
        <v>1810</v>
      </c>
      <c r="L72" s="85">
        <v>206.346</v>
      </c>
      <c r="M72" s="85">
        <f>'[1]Иммун биолог'!BZ15</f>
        <v>373487.4</v>
      </c>
      <c r="N72" s="44">
        <f t="shared" si="12"/>
        <v>373487.4</v>
      </c>
      <c r="O72" s="140">
        <v>373487.4</v>
      </c>
      <c r="P72" s="141">
        <v>0</v>
      </c>
      <c r="Q72" s="133" t="s">
        <v>56</v>
      </c>
      <c r="R72" s="134">
        <v>2402</v>
      </c>
      <c r="S72" s="135">
        <v>211.79626561199001</v>
      </c>
      <c r="T72" s="136">
        <v>478649.67</v>
      </c>
      <c r="U72" s="136">
        <v>478649.67</v>
      </c>
      <c r="V72" s="138">
        <v>0</v>
      </c>
    </row>
    <row r="73" spans="1:22" s="139" customFormat="1" ht="33" customHeight="1">
      <c r="A73" s="132" t="s">
        <v>19</v>
      </c>
      <c r="B73" s="201"/>
      <c r="C73" s="201"/>
      <c r="D73" s="201"/>
      <c r="E73" s="201"/>
      <c r="F73" s="201"/>
      <c r="G73" s="201"/>
      <c r="H73" s="178"/>
      <c r="I73" s="180"/>
      <c r="J73" s="65" t="s">
        <v>56</v>
      </c>
      <c r="K73" s="43">
        <v>1880</v>
      </c>
      <c r="L73" s="85">
        <f>M73/K73</f>
        <v>250.18001063829786</v>
      </c>
      <c r="M73" s="85">
        <v>470338.42</v>
      </c>
      <c r="N73" s="44">
        <f t="shared" si="12"/>
        <v>470338.42</v>
      </c>
      <c r="O73" s="6">
        <v>470338.42</v>
      </c>
      <c r="P73" s="45">
        <v>0</v>
      </c>
      <c r="Q73" s="133" t="s">
        <v>56</v>
      </c>
      <c r="R73" s="134">
        <v>2018</v>
      </c>
      <c r="S73" s="135">
        <v>217.59865708622399</v>
      </c>
      <c r="T73" s="136">
        <v>567864.93999999994</v>
      </c>
      <c r="U73" s="136">
        <v>567864.93999999994</v>
      </c>
      <c r="V73" s="138">
        <v>0</v>
      </c>
    </row>
    <row r="74" spans="1:22" s="139" customFormat="1" ht="33" customHeight="1">
      <c r="A74" s="132" t="s">
        <v>20</v>
      </c>
      <c r="B74" s="201"/>
      <c r="C74" s="201"/>
      <c r="D74" s="201"/>
      <c r="E74" s="201"/>
      <c r="F74" s="201"/>
      <c r="G74" s="201"/>
      <c r="H74" s="178"/>
      <c r="I74" s="180"/>
      <c r="J74" s="65" t="s">
        <v>56</v>
      </c>
      <c r="K74" s="43">
        <v>1149</v>
      </c>
      <c r="L74" s="143">
        <f>M74/K74</f>
        <v>372.94544821583986</v>
      </c>
      <c r="M74" s="44">
        <v>428514.32</v>
      </c>
      <c r="N74" s="44">
        <f t="shared" si="12"/>
        <v>428514.32</v>
      </c>
      <c r="O74" s="6">
        <v>428514.32</v>
      </c>
      <c r="P74" s="45">
        <v>0</v>
      </c>
      <c r="Q74" s="133" t="s">
        <v>56</v>
      </c>
      <c r="R74" s="134">
        <v>863</v>
      </c>
      <c r="S74" s="135">
        <v>539.46633835457703</v>
      </c>
      <c r="T74" s="136">
        <v>446076.72</v>
      </c>
      <c r="U74" s="136">
        <v>446076.72</v>
      </c>
      <c r="V74" s="138">
        <v>0</v>
      </c>
    </row>
    <row r="75" spans="1:22" s="139" customFormat="1" ht="33" customHeight="1">
      <c r="A75" s="132" t="s">
        <v>21</v>
      </c>
      <c r="B75" s="201"/>
      <c r="C75" s="201"/>
      <c r="D75" s="201"/>
      <c r="E75" s="201"/>
      <c r="F75" s="201"/>
      <c r="G75" s="201"/>
      <c r="H75" s="178"/>
      <c r="I75" s="180"/>
      <c r="J75" s="65" t="s">
        <v>56</v>
      </c>
      <c r="K75" s="43">
        <v>1971</v>
      </c>
      <c r="L75" s="85">
        <v>356.32</v>
      </c>
      <c r="M75" s="85">
        <v>702300.29</v>
      </c>
      <c r="N75" s="44">
        <f t="shared" si="12"/>
        <v>702300.29</v>
      </c>
      <c r="O75" s="85">
        <v>702300.29</v>
      </c>
      <c r="P75" s="45">
        <v>0</v>
      </c>
      <c r="Q75" s="133" t="s">
        <v>56</v>
      </c>
      <c r="R75" s="134">
        <v>1774</v>
      </c>
      <c r="S75" s="135">
        <v>387.39594701240139</v>
      </c>
      <c r="T75" s="136">
        <v>687240.41</v>
      </c>
      <c r="U75" s="137">
        <v>687240.41</v>
      </c>
      <c r="V75" s="138">
        <v>0</v>
      </c>
    </row>
    <row r="76" spans="1:22" s="139" customFormat="1" ht="26.25" customHeight="1">
      <c r="A76" s="132" t="s">
        <v>22</v>
      </c>
      <c r="B76" s="201"/>
      <c r="C76" s="201"/>
      <c r="D76" s="201"/>
      <c r="E76" s="201"/>
      <c r="F76" s="201"/>
      <c r="G76" s="201"/>
      <c r="H76" s="178"/>
      <c r="I76" s="180"/>
      <c r="J76" s="65" t="s">
        <v>56</v>
      </c>
      <c r="K76" s="43">
        <v>1002</v>
      </c>
      <c r="L76" s="44">
        <v>116.93</v>
      </c>
      <c r="M76" s="44">
        <v>117162.02</v>
      </c>
      <c r="N76" s="44">
        <f t="shared" si="12"/>
        <v>117162.02</v>
      </c>
      <c r="O76" s="6">
        <v>117162.02</v>
      </c>
      <c r="P76" s="45">
        <v>0</v>
      </c>
      <c r="Q76" s="133" t="s">
        <v>56</v>
      </c>
      <c r="R76" s="134">
        <v>1002</v>
      </c>
      <c r="S76" s="135">
        <v>116.92816367265469</v>
      </c>
      <c r="T76" s="136">
        <v>117162.02</v>
      </c>
      <c r="U76" s="137">
        <v>117162.02</v>
      </c>
      <c r="V76" s="138">
        <v>0</v>
      </c>
    </row>
    <row r="77" spans="1:22" s="139" customFormat="1" ht="28.5" customHeight="1">
      <c r="A77" s="132" t="s">
        <v>23</v>
      </c>
      <c r="B77" s="201"/>
      <c r="C77" s="201"/>
      <c r="D77" s="201"/>
      <c r="E77" s="201"/>
      <c r="F77" s="201"/>
      <c r="G77" s="201"/>
      <c r="H77" s="178"/>
      <c r="I77" s="180"/>
      <c r="J77" s="65" t="s">
        <v>56</v>
      </c>
      <c r="K77" s="43">
        <v>932</v>
      </c>
      <c r="L77" s="44">
        <f>M77/K77</f>
        <v>166.90233905579402</v>
      </c>
      <c r="M77" s="44">
        <v>155552.98000000001</v>
      </c>
      <c r="N77" s="44">
        <f t="shared" si="12"/>
        <v>155552.98000000001</v>
      </c>
      <c r="O77" s="6">
        <v>155552.98000000001</v>
      </c>
      <c r="P77" s="45">
        <v>0</v>
      </c>
      <c r="Q77" s="133" t="s">
        <v>56</v>
      </c>
      <c r="R77" s="134">
        <v>1057</v>
      </c>
      <c r="S77" s="135">
        <v>174.01929990539261</v>
      </c>
      <c r="T77" s="136">
        <v>183938.4</v>
      </c>
      <c r="U77" s="137">
        <v>183938.4</v>
      </c>
      <c r="V77" s="138">
        <v>0</v>
      </c>
    </row>
    <row r="78" spans="1:22" s="139" customFormat="1" ht="36" customHeight="1">
      <c r="A78" s="132" t="s">
        <v>24</v>
      </c>
      <c r="B78" s="201"/>
      <c r="C78" s="201"/>
      <c r="D78" s="201"/>
      <c r="E78" s="201"/>
      <c r="F78" s="201"/>
      <c r="G78" s="201"/>
      <c r="H78" s="178"/>
      <c r="I78" s="180"/>
      <c r="J78" s="65" t="s">
        <v>56</v>
      </c>
      <c r="K78" s="43">
        <v>3245</v>
      </c>
      <c r="L78" s="52">
        <v>179.41</v>
      </c>
      <c r="M78" s="52">
        <v>582178.6</v>
      </c>
      <c r="N78" s="44">
        <f t="shared" si="12"/>
        <v>582178.6</v>
      </c>
      <c r="O78" s="6">
        <v>582178.6</v>
      </c>
      <c r="P78" s="45">
        <v>0</v>
      </c>
      <c r="Q78" s="133" t="s">
        <v>56</v>
      </c>
      <c r="R78" s="134">
        <v>3245</v>
      </c>
      <c r="S78" s="135">
        <v>190.20030816640985</v>
      </c>
      <c r="T78" s="136">
        <v>317200</v>
      </c>
      <c r="U78" s="136">
        <v>317200</v>
      </c>
      <c r="V78" s="138">
        <v>0</v>
      </c>
    </row>
    <row r="79" spans="1:22" s="139" customFormat="1" ht="23.25" customHeight="1">
      <c r="A79" s="132" t="s">
        <v>10</v>
      </c>
      <c r="B79" s="201"/>
      <c r="C79" s="201"/>
      <c r="D79" s="201"/>
      <c r="E79" s="201"/>
      <c r="F79" s="201"/>
      <c r="G79" s="201"/>
      <c r="H79" s="178"/>
      <c r="I79" s="180"/>
      <c r="J79" s="65" t="s">
        <v>56</v>
      </c>
      <c r="K79" s="43">
        <v>13825</v>
      </c>
      <c r="L79" s="44">
        <f>M79/K79</f>
        <v>209.74669077757684</v>
      </c>
      <c r="M79" s="44">
        <v>2899748</v>
      </c>
      <c r="N79" s="44">
        <f t="shared" si="12"/>
        <v>2899748</v>
      </c>
      <c r="O79" s="6">
        <v>2899748</v>
      </c>
      <c r="P79" s="45">
        <v>0</v>
      </c>
      <c r="Q79" s="133" t="s">
        <v>56</v>
      </c>
      <c r="R79" s="134">
        <v>14075</v>
      </c>
      <c r="S79" s="135">
        <v>218.98536412078153</v>
      </c>
      <c r="T79" s="136">
        <v>3082219</v>
      </c>
      <c r="U79" s="137">
        <v>3082219</v>
      </c>
      <c r="V79" s="138">
        <v>0</v>
      </c>
    </row>
    <row r="80" spans="1:22" s="139" customFormat="1" ht="36" customHeight="1">
      <c r="A80" s="132" t="s">
        <v>25</v>
      </c>
      <c r="B80" s="201"/>
      <c r="C80" s="201"/>
      <c r="D80" s="201"/>
      <c r="E80" s="201"/>
      <c r="F80" s="201"/>
      <c r="G80" s="201"/>
      <c r="H80" s="178"/>
      <c r="I80" s="180"/>
      <c r="J80" s="65" t="s">
        <v>56</v>
      </c>
      <c r="K80" s="43">
        <v>1917</v>
      </c>
      <c r="L80" s="44">
        <v>251.55</v>
      </c>
      <c r="M80" s="44">
        <v>482221</v>
      </c>
      <c r="N80" s="44">
        <f t="shared" si="12"/>
        <v>482221</v>
      </c>
      <c r="O80" s="6">
        <v>482221</v>
      </c>
      <c r="P80" s="45">
        <v>0</v>
      </c>
      <c r="Q80" s="133" t="s">
        <v>55</v>
      </c>
      <c r="R80" s="134">
        <v>2104</v>
      </c>
      <c r="S80" s="135">
        <v>178.9</v>
      </c>
      <c r="T80" s="136">
        <v>376397</v>
      </c>
      <c r="U80" s="137">
        <v>376397</v>
      </c>
      <c r="V80" s="138">
        <v>0</v>
      </c>
    </row>
    <row r="81" spans="1:22" s="139" customFormat="1" ht="23.25" customHeight="1">
      <c r="A81" s="132" t="s">
        <v>26</v>
      </c>
      <c r="B81" s="201"/>
      <c r="C81" s="201"/>
      <c r="D81" s="201"/>
      <c r="E81" s="201"/>
      <c r="F81" s="201"/>
      <c r="G81" s="201"/>
      <c r="H81" s="178"/>
      <c r="I81" s="180"/>
      <c r="J81" s="65" t="s">
        <v>56</v>
      </c>
      <c r="K81" s="43">
        <v>19620</v>
      </c>
      <c r="L81" s="85">
        <v>94.243949999999998</v>
      </c>
      <c r="M81" s="85">
        <f>L81*K81</f>
        <v>1849066.2989999999</v>
      </c>
      <c r="N81" s="44">
        <f t="shared" si="12"/>
        <v>1849066.2989999999</v>
      </c>
      <c r="O81" s="6">
        <v>1849066.2989999999</v>
      </c>
      <c r="P81" s="45">
        <v>0</v>
      </c>
      <c r="Q81" s="133" t="s">
        <v>56</v>
      </c>
      <c r="R81" s="134">
        <v>17885</v>
      </c>
      <c r="S81" s="135">
        <v>112.75162706178362</v>
      </c>
      <c r="T81" s="136">
        <v>1715752.6</v>
      </c>
      <c r="U81" s="137">
        <v>1715752.6</v>
      </c>
      <c r="V81" s="138">
        <v>0</v>
      </c>
    </row>
    <row r="82" spans="1:22" s="139" customFormat="1" ht="34.5" customHeight="1">
      <c r="A82" s="132" t="s">
        <v>166</v>
      </c>
      <c r="B82" s="201"/>
      <c r="C82" s="201"/>
      <c r="D82" s="201"/>
      <c r="E82" s="201"/>
      <c r="F82" s="201"/>
      <c r="G82" s="201"/>
      <c r="H82" s="178"/>
      <c r="I82" s="180"/>
      <c r="J82" s="65" t="s">
        <v>56</v>
      </c>
      <c r="K82" s="84">
        <v>2754</v>
      </c>
      <c r="L82" s="85">
        <f>M82/K82</f>
        <v>140.07594408133625</v>
      </c>
      <c r="M82" s="85">
        <v>385769.15</v>
      </c>
      <c r="N82" s="44">
        <f t="shared" si="12"/>
        <v>385769.15</v>
      </c>
      <c r="O82" s="140">
        <v>385769.15</v>
      </c>
      <c r="P82" s="141">
        <v>0</v>
      </c>
      <c r="Q82" s="133" t="s">
        <v>55</v>
      </c>
      <c r="R82" s="134">
        <v>2531</v>
      </c>
      <c r="S82" s="135">
        <v>138.90956538917425</v>
      </c>
      <c r="T82" s="136">
        <v>351580.11</v>
      </c>
      <c r="U82" s="137">
        <v>351580.11</v>
      </c>
      <c r="V82" s="138">
        <v>0</v>
      </c>
    </row>
    <row r="83" spans="1:22" s="139" customFormat="1" ht="28.5" customHeight="1">
      <c r="A83" s="132" t="s">
        <v>27</v>
      </c>
      <c r="B83" s="201"/>
      <c r="C83" s="201"/>
      <c r="D83" s="201"/>
      <c r="E83" s="201"/>
      <c r="F83" s="201"/>
      <c r="G83" s="201"/>
      <c r="H83" s="178"/>
      <c r="I83" s="180"/>
      <c r="J83" s="65" t="s">
        <v>56</v>
      </c>
      <c r="K83" s="84">
        <v>1060</v>
      </c>
      <c r="L83" s="85">
        <f>M83/K83</f>
        <v>415.7954716981132</v>
      </c>
      <c r="M83" s="85">
        <v>440743.2</v>
      </c>
      <c r="N83" s="44">
        <f t="shared" si="12"/>
        <v>440743.2</v>
      </c>
      <c r="O83" s="140">
        <v>440743.2</v>
      </c>
      <c r="P83" s="141">
        <v>0</v>
      </c>
      <c r="Q83" s="133" t="s">
        <v>56</v>
      </c>
      <c r="R83" s="134">
        <v>1060</v>
      </c>
      <c r="S83" s="135">
        <v>457.37320754716978</v>
      </c>
      <c r="T83" s="136">
        <v>484815.6</v>
      </c>
      <c r="U83" s="137">
        <v>484815.6</v>
      </c>
      <c r="V83" s="138">
        <v>0</v>
      </c>
    </row>
    <row r="84" spans="1:22" s="139" customFormat="1" ht="24.75" customHeight="1">
      <c r="A84" s="132" t="s">
        <v>28</v>
      </c>
      <c r="B84" s="201"/>
      <c r="C84" s="201"/>
      <c r="D84" s="201"/>
      <c r="E84" s="201"/>
      <c r="F84" s="201"/>
      <c r="G84" s="201"/>
      <c r="H84" s="178"/>
      <c r="I84" s="180"/>
      <c r="J84" s="65" t="s">
        <v>56</v>
      </c>
      <c r="K84" s="43">
        <v>1795</v>
      </c>
      <c r="L84" s="44">
        <v>283.74</v>
      </c>
      <c r="M84" s="85">
        <v>509314.3</v>
      </c>
      <c r="N84" s="44">
        <f t="shared" si="12"/>
        <v>509314.3</v>
      </c>
      <c r="O84" s="6">
        <v>509314.3</v>
      </c>
      <c r="P84" s="45">
        <v>0</v>
      </c>
      <c r="Q84" s="133" t="s">
        <v>55</v>
      </c>
      <c r="R84" s="134">
        <v>1790</v>
      </c>
      <c r="S84" s="135">
        <v>332.62067039106148</v>
      </c>
      <c r="T84" s="136">
        <v>595391</v>
      </c>
      <c r="U84" s="137">
        <v>595391</v>
      </c>
      <c r="V84" s="138">
        <v>0</v>
      </c>
    </row>
    <row r="85" spans="1:22" s="139" customFormat="1" ht="34.5" customHeight="1">
      <c r="A85" s="132" t="s">
        <v>29</v>
      </c>
      <c r="B85" s="201"/>
      <c r="C85" s="201"/>
      <c r="D85" s="201"/>
      <c r="E85" s="201"/>
      <c r="F85" s="201"/>
      <c r="G85" s="201"/>
      <c r="H85" s="178"/>
      <c r="I85" s="180"/>
      <c r="J85" s="65" t="s">
        <v>56</v>
      </c>
      <c r="K85" s="144">
        <v>10890</v>
      </c>
      <c r="L85" s="145">
        <v>216.01</v>
      </c>
      <c r="M85" s="145">
        <v>2352401.5499999998</v>
      </c>
      <c r="N85" s="44">
        <f t="shared" si="12"/>
        <v>2352401.5499999998</v>
      </c>
      <c r="O85" s="140">
        <v>2352401.5499999998</v>
      </c>
      <c r="P85" s="141">
        <v>0</v>
      </c>
      <c r="Q85" s="133" t="s">
        <v>56</v>
      </c>
      <c r="R85" s="134">
        <v>11490</v>
      </c>
      <c r="S85" s="135">
        <v>198.53521758050479</v>
      </c>
      <c r="T85" s="136">
        <v>1898658.1</v>
      </c>
      <c r="U85" s="136">
        <v>1898658.1</v>
      </c>
      <c r="V85" s="138">
        <v>0</v>
      </c>
    </row>
    <row r="86" spans="1:22" s="139" customFormat="1" ht="34.5" customHeight="1">
      <c r="A86" s="132" t="s">
        <v>30</v>
      </c>
      <c r="B86" s="201"/>
      <c r="C86" s="201"/>
      <c r="D86" s="201"/>
      <c r="E86" s="201"/>
      <c r="F86" s="201"/>
      <c r="G86" s="201"/>
      <c r="H86" s="178"/>
      <c r="I86" s="180"/>
      <c r="J86" s="65" t="s">
        <v>56</v>
      </c>
      <c r="K86" s="84">
        <v>2378</v>
      </c>
      <c r="L86" s="85">
        <v>246.68</v>
      </c>
      <c r="M86" s="85">
        <v>586611.52</v>
      </c>
      <c r="N86" s="44">
        <f t="shared" si="12"/>
        <v>586611.52</v>
      </c>
      <c r="O86" s="140">
        <v>586611.52</v>
      </c>
      <c r="P86" s="141">
        <v>0</v>
      </c>
      <c r="Q86" s="133" t="s">
        <v>56</v>
      </c>
      <c r="R86" s="134">
        <v>1365</v>
      </c>
      <c r="S86" s="135">
        <v>649.16923076923081</v>
      </c>
      <c r="T86" s="136">
        <v>886116</v>
      </c>
      <c r="U86" s="137">
        <v>886116</v>
      </c>
      <c r="V86" s="138">
        <v>0</v>
      </c>
    </row>
    <row r="87" spans="1:22" s="139" customFormat="1" ht="34.5" customHeight="1">
      <c r="A87" s="132" t="s">
        <v>31</v>
      </c>
      <c r="B87" s="201"/>
      <c r="C87" s="201"/>
      <c r="D87" s="201"/>
      <c r="E87" s="201"/>
      <c r="F87" s="201"/>
      <c r="G87" s="201"/>
      <c r="H87" s="178"/>
      <c r="I87" s="180"/>
      <c r="J87" s="65" t="s">
        <v>56</v>
      </c>
      <c r="K87" s="43">
        <v>1030</v>
      </c>
      <c r="L87" s="44">
        <v>259.24</v>
      </c>
      <c r="M87" s="44">
        <v>267019</v>
      </c>
      <c r="N87" s="44">
        <f t="shared" si="12"/>
        <v>267019</v>
      </c>
      <c r="O87" s="6">
        <v>267019</v>
      </c>
      <c r="P87" s="45">
        <v>0</v>
      </c>
      <c r="Q87" s="133" t="s">
        <v>56</v>
      </c>
      <c r="R87" s="134">
        <v>936</v>
      </c>
      <c r="S87" s="135">
        <v>308.91000000000003</v>
      </c>
      <c r="T87" s="136">
        <v>289143.59999999998</v>
      </c>
      <c r="U87" s="137">
        <v>289143.59999999998</v>
      </c>
      <c r="V87" s="138">
        <v>0</v>
      </c>
    </row>
    <row r="88" spans="1:22" s="139" customFormat="1" ht="39.75" customHeight="1">
      <c r="A88" s="132" t="s">
        <v>32</v>
      </c>
      <c r="B88" s="201"/>
      <c r="C88" s="201"/>
      <c r="D88" s="201"/>
      <c r="E88" s="201"/>
      <c r="F88" s="201"/>
      <c r="G88" s="201"/>
      <c r="H88" s="178"/>
      <c r="I88" s="180"/>
      <c r="J88" s="65" t="s">
        <v>56</v>
      </c>
      <c r="K88" s="43">
        <v>3585</v>
      </c>
      <c r="L88" s="85">
        <v>207.94</v>
      </c>
      <c r="M88" s="85">
        <v>745442.5</v>
      </c>
      <c r="N88" s="44">
        <f t="shared" si="12"/>
        <v>745442.5</v>
      </c>
      <c r="O88" s="6">
        <v>745442.5</v>
      </c>
      <c r="P88" s="45">
        <v>0</v>
      </c>
      <c r="Q88" s="133" t="s">
        <v>56</v>
      </c>
      <c r="R88" s="134">
        <v>3515</v>
      </c>
      <c r="S88" s="135">
        <v>177.21</v>
      </c>
      <c r="T88" s="136">
        <v>622907.73</v>
      </c>
      <c r="U88" s="137">
        <v>622907.73</v>
      </c>
      <c r="V88" s="138">
        <v>0</v>
      </c>
    </row>
    <row r="89" spans="1:22" s="139" customFormat="1" ht="39.75" customHeight="1">
      <c r="A89" s="132" t="s">
        <v>33</v>
      </c>
      <c r="B89" s="201"/>
      <c r="C89" s="201"/>
      <c r="D89" s="201"/>
      <c r="E89" s="201"/>
      <c r="F89" s="201"/>
      <c r="G89" s="201"/>
      <c r="H89" s="178"/>
      <c r="I89" s="180"/>
      <c r="J89" s="65" t="s">
        <v>56</v>
      </c>
      <c r="K89" s="43">
        <v>1105</v>
      </c>
      <c r="L89" s="85">
        <f>M89/K89</f>
        <v>209.52403619909501</v>
      </c>
      <c r="M89" s="85">
        <v>231524.06</v>
      </c>
      <c r="N89" s="44">
        <f t="shared" si="12"/>
        <v>231524.06</v>
      </c>
      <c r="O89" s="6">
        <v>231524.06</v>
      </c>
      <c r="P89" s="45">
        <v>0</v>
      </c>
      <c r="Q89" s="133" t="s">
        <v>56</v>
      </c>
      <c r="R89" s="134">
        <v>1145</v>
      </c>
      <c r="S89" s="135">
        <v>245.41192139737993</v>
      </c>
      <c r="T89" s="136">
        <v>280996.65000000002</v>
      </c>
      <c r="U89" s="137">
        <v>280996.65000000002</v>
      </c>
      <c r="V89" s="138">
        <v>0</v>
      </c>
    </row>
    <row r="90" spans="1:22" s="139" customFormat="1" ht="39.75" customHeight="1">
      <c r="A90" s="132" t="s">
        <v>9</v>
      </c>
      <c r="B90" s="201"/>
      <c r="C90" s="201"/>
      <c r="D90" s="201"/>
      <c r="E90" s="201"/>
      <c r="F90" s="201"/>
      <c r="G90" s="201"/>
      <c r="H90" s="178"/>
      <c r="I90" s="180"/>
      <c r="J90" s="65" t="s">
        <v>56</v>
      </c>
      <c r="K90" s="43">
        <v>1363</v>
      </c>
      <c r="L90" s="85">
        <f>M90/K90</f>
        <v>194.27440939104918</v>
      </c>
      <c r="M90" s="85">
        <v>264796.02</v>
      </c>
      <c r="N90" s="44">
        <f t="shared" si="12"/>
        <v>264796.02</v>
      </c>
      <c r="O90" s="6">
        <v>264796.02</v>
      </c>
      <c r="P90" s="45">
        <v>0</v>
      </c>
      <c r="Q90" s="133" t="s">
        <v>56</v>
      </c>
      <c r="R90" s="134">
        <v>1225</v>
      </c>
      <c r="S90" s="135">
        <v>124.25795918367346</v>
      </c>
      <c r="T90" s="136">
        <v>152216</v>
      </c>
      <c r="U90" s="137">
        <v>152216</v>
      </c>
      <c r="V90" s="138">
        <v>0</v>
      </c>
    </row>
    <row r="91" spans="1:22" s="139" customFormat="1" ht="30.75" customHeight="1">
      <c r="A91" s="132" t="s">
        <v>34</v>
      </c>
      <c r="B91" s="201"/>
      <c r="C91" s="201"/>
      <c r="D91" s="201"/>
      <c r="E91" s="201"/>
      <c r="F91" s="201"/>
      <c r="G91" s="201"/>
      <c r="H91" s="178"/>
      <c r="I91" s="180"/>
      <c r="J91" s="65" t="s">
        <v>56</v>
      </c>
      <c r="K91" s="51">
        <v>2245</v>
      </c>
      <c r="L91" s="85">
        <v>178.65</v>
      </c>
      <c r="M91" s="52">
        <v>401065.1</v>
      </c>
      <c r="N91" s="44">
        <f t="shared" si="12"/>
        <v>401065.1</v>
      </c>
      <c r="O91" s="146">
        <v>401065.1</v>
      </c>
      <c r="P91" s="147">
        <v>0</v>
      </c>
      <c r="Q91" s="133" t="s">
        <v>56</v>
      </c>
      <c r="R91" s="134">
        <v>2180</v>
      </c>
      <c r="S91" s="135">
        <v>186.85</v>
      </c>
      <c r="T91" s="136">
        <v>406905.59999999998</v>
      </c>
      <c r="U91" s="137">
        <v>406905.59999999998</v>
      </c>
      <c r="V91" s="138">
        <v>0</v>
      </c>
    </row>
    <row r="92" spans="1:22" s="139" customFormat="1" ht="66" customHeight="1">
      <c r="A92" s="132" t="s">
        <v>35</v>
      </c>
      <c r="B92" s="201"/>
      <c r="C92" s="201"/>
      <c r="D92" s="201"/>
      <c r="E92" s="201"/>
      <c r="F92" s="201"/>
      <c r="G92" s="201"/>
      <c r="H92" s="178"/>
      <c r="I92" s="180"/>
      <c r="J92" s="65" t="s">
        <v>56</v>
      </c>
      <c r="K92" s="84">
        <v>365</v>
      </c>
      <c r="L92" s="85">
        <v>389</v>
      </c>
      <c r="M92" s="85">
        <v>141985</v>
      </c>
      <c r="N92" s="44">
        <f t="shared" si="12"/>
        <v>141985</v>
      </c>
      <c r="O92" s="140">
        <v>141985</v>
      </c>
      <c r="P92" s="141">
        <v>0</v>
      </c>
      <c r="Q92" s="133" t="s">
        <v>56</v>
      </c>
      <c r="R92" s="134">
        <v>365</v>
      </c>
      <c r="S92" s="135">
        <v>411.11</v>
      </c>
      <c r="T92" s="136">
        <v>149241.4</v>
      </c>
      <c r="U92" s="136">
        <v>149241.4</v>
      </c>
      <c r="V92" s="138">
        <v>0</v>
      </c>
    </row>
    <row r="93" spans="1:22" s="139" customFormat="1" ht="53.25" customHeight="1">
      <c r="A93" s="132" t="s">
        <v>36</v>
      </c>
      <c r="B93" s="201"/>
      <c r="C93" s="201"/>
      <c r="D93" s="201"/>
      <c r="E93" s="201"/>
      <c r="F93" s="201"/>
      <c r="G93" s="201"/>
      <c r="H93" s="178"/>
      <c r="I93" s="180"/>
      <c r="J93" s="65" t="s">
        <v>56</v>
      </c>
      <c r="K93" s="43">
        <v>3335</v>
      </c>
      <c r="L93" s="85">
        <f>M93/K93</f>
        <v>1445.0971214392805</v>
      </c>
      <c r="M93" s="44">
        <v>4819398.9000000004</v>
      </c>
      <c r="N93" s="44">
        <f t="shared" si="12"/>
        <v>4819398.9000000004</v>
      </c>
      <c r="O93" s="6">
        <v>4819398.9000000004</v>
      </c>
      <c r="P93" s="45">
        <v>0</v>
      </c>
      <c r="Q93" s="133" t="s">
        <v>56</v>
      </c>
      <c r="R93" s="134">
        <v>2445</v>
      </c>
      <c r="S93" s="135">
        <v>1370.4405725971371</v>
      </c>
      <c r="T93" s="136">
        <v>3350791.1</v>
      </c>
      <c r="U93" s="136">
        <v>3350791.1</v>
      </c>
      <c r="V93" s="138">
        <v>0</v>
      </c>
    </row>
    <row r="94" spans="1:22" s="139" customFormat="1" ht="48" customHeight="1">
      <c r="A94" s="132" t="s">
        <v>37</v>
      </c>
      <c r="B94" s="201"/>
      <c r="C94" s="201"/>
      <c r="D94" s="201"/>
      <c r="E94" s="201"/>
      <c r="F94" s="201"/>
      <c r="G94" s="201"/>
      <c r="H94" s="178"/>
      <c r="I94" s="180"/>
      <c r="J94" s="65" t="s">
        <v>56</v>
      </c>
      <c r="K94" s="43">
        <v>623</v>
      </c>
      <c r="L94" s="85">
        <f>M94/K94</f>
        <v>1854.5550561797754</v>
      </c>
      <c r="M94" s="148">
        <v>1155387.8</v>
      </c>
      <c r="N94" s="44">
        <f t="shared" si="12"/>
        <v>1155387.8</v>
      </c>
      <c r="O94" s="6">
        <v>1155387.8</v>
      </c>
      <c r="P94" s="45">
        <v>0</v>
      </c>
      <c r="Q94" s="133" t="s">
        <v>55</v>
      </c>
      <c r="R94" s="134">
        <v>637</v>
      </c>
      <c r="S94" s="135">
        <v>2056.2401883830457</v>
      </c>
      <c r="T94" s="136">
        <v>1309825</v>
      </c>
      <c r="U94" s="137">
        <v>1309825</v>
      </c>
      <c r="V94" s="138">
        <v>0</v>
      </c>
    </row>
    <row r="95" spans="1:22" s="139" customFormat="1" ht="59.25" customHeight="1">
      <c r="A95" s="132" t="s">
        <v>38</v>
      </c>
      <c r="B95" s="201"/>
      <c r="C95" s="201"/>
      <c r="D95" s="201"/>
      <c r="E95" s="201"/>
      <c r="F95" s="201"/>
      <c r="G95" s="201"/>
      <c r="H95" s="179"/>
      <c r="I95" s="181"/>
      <c r="J95" s="65" t="s">
        <v>56</v>
      </c>
      <c r="K95" s="84">
        <v>1360</v>
      </c>
      <c r="L95" s="85">
        <v>879.83088229999998</v>
      </c>
      <c r="M95" s="85">
        <f>L95*K95</f>
        <v>1196569.9999279999</v>
      </c>
      <c r="N95" s="44">
        <f t="shared" si="12"/>
        <v>1196569.9999279999</v>
      </c>
      <c r="O95" s="140">
        <v>1196569.9999279999</v>
      </c>
      <c r="P95" s="141">
        <v>0</v>
      </c>
      <c r="Q95" s="86" t="s">
        <v>56</v>
      </c>
      <c r="R95" s="87">
        <v>1056</v>
      </c>
      <c r="S95" s="88">
        <v>1559.7645643939393</v>
      </c>
      <c r="T95" s="44">
        <v>1647111.38</v>
      </c>
      <c r="U95" s="44">
        <v>1647111.38</v>
      </c>
      <c r="V95" s="44">
        <v>0</v>
      </c>
    </row>
    <row r="96" spans="1:22" s="139" customFormat="1" ht="193.5" customHeight="1">
      <c r="A96" s="14" t="s">
        <v>167</v>
      </c>
      <c r="B96" s="32" t="s">
        <v>5</v>
      </c>
      <c r="C96" s="32" t="s">
        <v>160</v>
      </c>
      <c r="D96" s="32" t="s">
        <v>161</v>
      </c>
      <c r="E96" s="32" t="s">
        <v>7</v>
      </c>
      <c r="F96" s="32" t="s">
        <v>168</v>
      </c>
      <c r="G96" s="19">
        <v>1111</v>
      </c>
      <c r="H96" s="89" t="s">
        <v>125</v>
      </c>
      <c r="I96" s="34"/>
      <c r="J96" s="113" t="s">
        <v>169</v>
      </c>
      <c r="K96" s="149">
        <v>12</v>
      </c>
      <c r="L96" s="150">
        <f>M96/K96</f>
        <v>238415.04843333329</v>
      </c>
      <c r="M96" s="2">
        <f>M97+M98+M99+M100+M101+M102+M103+M104+M105+M106+M107+M108+M109+M110+M111+M112+M113+M114+M115+M116+M117+M118+M119+M120+M121+M122+M123+M124+M125+M126+M127+M128</f>
        <v>2860980.5811999994</v>
      </c>
      <c r="N96" s="2">
        <f>N97+N98+N99+N100+N101+N102+N103+N104+N105+N106+N107+N108+N109+N110+N111+N112+N113+N114+N115+N116+N117+N118+N119+N120+N121+N122+N123+N124+N125+N126+N127+N128</f>
        <v>2860980.5811999994</v>
      </c>
      <c r="O96" s="2">
        <f>O97+O98+O99+O100+O101+O102+O103+O104+O105+O106+O107+O108+O109+O110+O111+O112+O113+O114+O115+O116+O117+O118+O119+O120+O121+O122+O123+O124+O125+O126+O127+O128</f>
        <v>2860980.5811999994</v>
      </c>
      <c r="P96" s="2">
        <f>P97+P98+P99+P100+P101+P102+P103+P104+P105+P106+P107+P108+P109+P110+P111+P112+P113+P114+P115+P116+P117+P118+P119+P120+P121+P122+P123+P124+P125+P126+P127+P128</f>
        <v>0</v>
      </c>
      <c r="Q96" s="2"/>
      <c r="R96" s="2">
        <f>R97+R98+R99+R100+R101+R102+R103+R104+R105+R106+R107+R108+R109+R110+R111+R112+R113+R114+R115+R116+R117+R118+R119+R120+R121+R122+R123+R124+R125+R126+R127+R128</f>
        <v>384</v>
      </c>
      <c r="S96" s="2">
        <f>S97+S98+S99+S100+S101+S102+S103+S104+S105+S106+S107+S108+S109+S110+S111+S112+S113+S114+S115+S116+S117+S118+S119+S120+S121+S122+S123+S124+S125+S126+S127+S128</f>
        <v>308007.24253333337</v>
      </c>
      <c r="T96" s="2">
        <f>T97+T98+T99+T100+T101+T102+T103+T104+T105+T106+T107+T108+T109+T110+T111+T112+T113+T114+T115+T116+T117+T118+T119+T120+T121+T122+T123+T124+T125+T126+T127+T128</f>
        <v>4119909.6900000004</v>
      </c>
      <c r="U96" s="2">
        <f>U97+U98+U99+U100+U101+U102+U103+U104+U105+U106+U107+U108+U109+U110+U111+U112+U113+U114+U115+U116+U117+U118+U119+U120+U121+U122+U123+U124+U125+U126+U127+U128</f>
        <v>4119909.6900000004</v>
      </c>
      <c r="V96" s="2">
        <f>V97+V98+V99+V100+V101+V102+V103+V104+V105+V106+V107+V108+V109+V110+V111+V112+V113+V114+V115+V116+V117+V118+V119+V120+V121+V122+V123+V124+V125+V126+V127+V128</f>
        <v>0</v>
      </c>
    </row>
    <row r="97" spans="1:22" s="139" customFormat="1" ht="22.5" customHeight="1">
      <c r="A97" s="132" t="s">
        <v>39</v>
      </c>
      <c r="B97" s="201"/>
      <c r="C97" s="201"/>
      <c r="D97" s="201"/>
      <c r="E97" s="201"/>
      <c r="F97" s="201"/>
      <c r="G97" s="201"/>
      <c r="H97" s="209" t="s">
        <v>170</v>
      </c>
      <c r="I97" s="54"/>
      <c r="J97" s="86" t="s">
        <v>169</v>
      </c>
      <c r="K97" s="43">
        <v>12</v>
      </c>
      <c r="L97" s="44">
        <v>4229.2</v>
      </c>
      <c r="M97" s="44">
        <f>K97*L97</f>
        <v>50750.399999999994</v>
      </c>
      <c r="N97" s="44">
        <f t="shared" ref="N97:N128" si="13">O97+P97</f>
        <v>50750.400000000001</v>
      </c>
      <c r="O97" s="3">
        <v>50750.400000000001</v>
      </c>
      <c r="P97" s="151">
        <v>0</v>
      </c>
      <c r="Q97" s="65" t="s">
        <v>169</v>
      </c>
      <c r="R97" s="43">
        <v>12</v>
      </c>
      <c r="S97" s="44">
        <v>5002.66</v>
      </c>
      <c r="T97" s="44">
        <v>56314.8</v>
      </c>
      <c r="U97" s="44">
        <v>56314.8</v>
      </c>
      <c r="V97" s="45">
        <v>0</v>
      </c>
    </row>
    <row r="98" spans="1:22" s="139" customFormat="1" ht="39.75" customHeight="1">
      <c r="A98" s="132" t="s">
        <v>35</v>
      </c>
      <c r="B98" s="201"/>
      <c r="C98" s="201"/>
      <c r="D98" s="201"/>
      <c r="E98" s="201"/>
      <c r="F98" s="201"/>
      <c r="G98" s="201"/>
      <c r="H98" s="205"/>
      <c r="I98" s="54"/>
      <c r="J98" s="86" t="s">
        <v>169</v>
      </c>
      <c r="K98" s="43">
        <v>12</v>
      </c>
      <c r="L98" s="85">
        <f>M98/K98</f>
        <v>1013.6666666666666</v>
      </c>
      <c r="M98" s="85">
        <v>12164</v>
      </c>
      <c r="N98" s="44">
        <f t="shared" si="13"/>
        <v>12164</v>
      </c>
      <c r="O98" s="5">
        <v>12164</v>
      </c>
      <c r="P98" s="151">
        <v>0</v>
      </c>
      <c r="Q98" s="65" t="s">
        <v>169</v>
      </c>
      <c r="R98" s="43">
        <v>12</v>
      </c>
      <c r="S98" s="85">
        <v>1013.68</v>
      </c>
      <c r="T98" s="44">
        <v>0</v>
      </c>
      <c r="U98" s="6">
        <v>0</v>
      </c>
      <c r="V98" s="45">
        <v>0</v>
      </c>
    </row>
    <row r="99" spans="1:22" s="139" customFormat="1" ht="33.75" customHeight="1">
      <c r="A99" s="152" t="s">
        <v>16</v>
      </c>
      <c r="B99" s="201"/>
      <c r="C99" s="201"/>
      <c r="D99" s="201"/>
      <c r="E99" s="201"/>
      <c r="F99" s="201"/>
      <c r="G99" s="201"/>
      <c r="H99" s="205"/>
      <c r="I99" s="54"/>
      <c r="J99" s="86" t="s">
        <v>169</v>
      </c>
      <c r="K99" s="43">
        <v>12</v>
      </c>
      <c r="L99" s="44">
        <v>4208</v>
      </c>
      <c r="M99" s="44">
        <f>K99*L99</f>
        <v>50496</v>
      </c>
      <c r="N99" s="44">
        <f t="shared" si="13"/>
        <v>50496</v>
      </c>
      <c r="O99" s="3">
        <f>M99</f>
        <v>50496</v>
      </c>
      <c r="P99" s="151">
        <v>0</v>
      </c>
      <c r="Q99" s="65" t="s">
        <v>171</v>
      </c>
      <c r="R99" s="84">
        <v>12</v>
      </c>
      <c r="S99" s="85">
        <v>6153.15</v>
      </c>
      <c r="T99" s="85">
        <v>83119.199999999997</v>
      </c>
      <c r="U99" s="85">
        <v>83119.199999999997</v>
      </c>
      <c r="V99" s="141">
        <v>0</v>
      </c>
    </row>
    <row r="100" spans="1:22" s="139" customFormat="1" ht="33.75" customHeight="1">
      <c r="A100" s="132" t="s">
        <v>14</v>
      </c>
      <c r="B100" s="201"/>
      <c r="C100" s="201"/>
      <c r="D100" s="201"/>
      <c r="E100" s="201"/>
      <c r="F100" s="201"/>
      <c r="G100" s="201"/>
      <c r="H100" s="205"/>
      <c r="I100" s="153"/>
      <c r="J100" s="86" t="s">
        <v>169</v>
      </c>
      <c r="K100" s="43">
        <v>12</v>
      </c>
      <c r="L100" s="85">
        <v>5193.5</v>
      </c>
      <c r="M100" s="85">
        <v>62322</v>
      </c>
      <c r="N100" s="44">
        <f t="shared" si="13"/>
        <v>62322</v>
      </c>
      <c r="O100" s="5">
        <v>62322</v>
      </c>
      <c r="P100" s="151">
        <v>0</v>
      </c>
      <c r="Q100" s="65" t="s">
        <v>169</v>
      </c>
      <c r="R100" s="43">
        <v>12</v>
      </c>
      <c r="S100" s="44">
        <v>7366.26</v>
      </c>
      <c r="T100" s="85">
        <v>99506.28</v>
      </c>
      <c r="U100" s="85">
        <v>99506.28</v>
      </c>
      <c r="V100" s="45">
        <v>0</v>
      </c>
    </row>
    <row r="101" spans="1:22" s="139" customFormat="1" ht="33.75" customHeight="1">
      <c r="A101" s="132" t="s">
        <v>15</v>
      </c>
      <c r="B101" s="201"/>
      <c r="C101" s="201"/>
      <c r="D101" s="201"/>
      <c r="E101" s="201"/>
      <c r="F101" s="201"/>
      <c r="G101" s="201"/>
      <c r="H101" s="205"/>
      <c r="I101" s="54"/>
      <c r="J101" s="86" t="s">
        <v>169</v>
      </c>
      <c r="K101" s="43">
        <v>12</v>
      </c>
      <c r="L101" s="44">
        <v>5181.6099999999997</v>
      </c>
      <c r="M101" s="44">
        <f>K101*L101</f>
        <v>62179.319999999992</v>
      </c>
      <c r="N101" s="44">
        <f t="shared" si="13"/>
        <v>62179.32</v>
      </c>
      <c r="O101" s="44">
        <v>62179.32</v>
      </c>
      <c r="P101" s="151">
        <v>0</v>
      </c>
      <c r="Q101" s="65" t="s">
        <v>171</v>
      </c>
      <c r="R101" s="84">
        <v>12</v>
      </c>
      <c r="S101" s="85">
        <v>7753.61</v>
      </c>
      <c r="T101" s="85">
        <v>105008.76</v>
      </c>
      <c r="U101" s="85">
        <v>105008.76</v>
      </c>
      <c r="V101" s="141">
        <v>0</v>
      </c>
    </row>
    <row r="102" spans="1:22" s="139" customFormat="1" ht="46.5" customHeight="1">
      <c r="A102" s="152" t="s">
        <v>172</v>
      </c>
      <c r="B102" s="201"/>
      <c r="C102" s="201"/>
      <c r="D102" s="201"/>
      <c r="E102" s="201"/>
      <c r="F102" s="201"/>
      <c r="G102" s="201"/>
      <c r="H102" s="205"/>
      <c r="I102" s="154"/>
      <c r="J102" s="86" t="s">
        <v>169</v>
      </c>
      <c r="K102" s="43">
        <v>12</v>
      </c>
      <c r="L102" s="44">
        <f>M102/K102</f>
        <v>27764.61</v>
      </c>
      <c r="M102" s="44">
        <v>333175.32</v>
      </c>
      <c r="N102" s="44">
        <f t="shared" si="13"/>
        <v>333175.32</v>
      </c>
      <c r="O102" s="3">
        <f>M102</f>
        <v>333175.32</v>
      </c>
      <c r="P102" s="151">
        <v>0</v>
      </c>
      <c r="Q102" s="65" t="s">
        <v>169</v>
      </c>
      <c r="R102" s="43">
        <v>12</v>
      </c>
      <c r="S102" s="44">
        <v>34636</v>
      </c>
      <c r="T102" s="44">
        <v>415632</v>
      </c>
      <c r="U102" s="44">
        <v>415632</v>
      </c>
      <c r="V102" s="45">
        <v>0</v>
      </c>
    </row>
    <row r="103" spans="1:22" s="139" customFormat="1" ht="32.25" customHeight="1">
      <c r="A103" s="152" t="s">
        <v>40</v>
      </c>
      <c r="B103" s="201"/>
      <c r="C103" s="201"/>
      <c r="D103" s="201"/>
      <c r="E103" s="201"/>
      <c r="F103" s="201"/>
      <c r="G103" s="201"/>
      <c r="H103" s="205"/>
      <c r="I103" s="54"/>
      <c r="J103" s="86" t="s">
        <v>169</v>
      </c>
      <c r="K103" s="43">
        <v>12</v>
      </c>
      <c r="L103" s="44">
        <v>13849.62</v>
      </c>
      <c r="M103" s="44">
        <f>K103*L103</f>
        <v>166195.44</v>
      </c>
      <c r="N103" s="44">
        <f t="shared" si="13"/>
        <v>166195.44</v>
      </c>
      <c r="O103" s="3">
        <f>M103</f>
        <v>166195.44</v>
      </c>
      <c r="P103" s="151">
        <v>0</v>
      </c>
      <c r="Q103" s="65" t="s">
        <v>169</v>
      </c>
      <c r="R103" s="43">
        <v>12</v>
      </c>
      <c r="S103" s="44">
        <v>12500</v>
      </c>
      <c r="T103" s="85">
        <v>163993.32</v>
      </c>
      <c r="U103" s="85">
        <v>163993.32</v>
      </c>
      <c r="V103" s="45">
        <v>0</v>
      </c>
    </row>
    <row r="104" spans="1:22" s="139" customFormat="1" ht="32.25" customHeight="1">
      <c r="A104" s="152" t="s">
        <v>12</v>
      </c>
      <c r="B104" s="201"/>
      <c r="C104" s="201"/>
      <c r="D104" s="201"/>
      <c r="E104" s="201"/>
      <c r="F104" s="201"/>
      <c r="G104" s="201"/>
      <c r="H104" s="205"/>
      <c r="I104" s="54"/>
      <c r="J104" s="86" t="s">
        <v>169</v>
      </c>
      <c r="K104" s="43">
        <v>12</v>
      </c>
      <c r="L104" s="44">
        <v>9874.5499999999993</v>
      </c>
      <c r="M104" s="44">
        <v>118494</v>
      </c>
      <c r="N104" s="44">
        <f t="shared" si="13"/>
        <v>118494</v>
      </c>
      <c r="O104" s="3">
        <v>118494</v>
      </c>
      <c r="P104" s="151">
        <v>0</v>
      </c>
      <c r="Q104" s="65" t="s">
        <v>169</v>
      </c>
      <c r="R104" s="84">
        <v>12</v>
      </c>
      <c r="S104" s="44">
        <v>9875</v>
      </c>
      <c r="T104" s="142">
        <v>128970.24000000001</v>
      </c>
      <c r="U104" s="142">
        <v>128970.24000000001</v>
      </c>
      <c r="V104" s="141">
        <v>0</v>
      </c>
    </row>
    <row r="105" spans="1:22" s="139" customFormat="1" ht="32.25" customHeight="1">
      <c r="A105" s="152" t="s">
        <v>13</v>
      </c>
      <c r="B105" s="201"/>
      <c r="C105" s="201"/>
      <c r="D105" s="201"/>
      <c r="E105" s="201"/>
      <c r="F105" s="201"/>
      <c r="G105" s="201"/>
      <c r="H105" s="205"/>
      <c r="I105" s="54"/>
      <c r="J105" s="86" t="s">
        <v>169</v>
      </c>
      <c r="K105" s="84">
        <v>12</v>
      </c>
      <c r="L105" s="85">
        <f>M105/K105</f>
        <v>13416.666666666666</v>
      </c>
      <c r="M105" s="85">
        <v>161000</v>
      </c>
      <c r="N105" s="44">
        <f t="shared" si="13"/>
        <v>161000</v>
      </c>
      <c r="O105" s="5">
        <f>M105</f>
        <v>161000</v>
      </c>
      <c r="P105" s="151">
        <v>0</v>
      </c>
      <c r="Q105" s="65" t="s">
        <v>169</v>
      </c>
      <c r="R105" s="84">
        <v>12</v>
      </c>
      <c r="S105" s="85">
        <v>13416.67</v>
      </c>
      <c r="T105" s="85">
        <v>164250.9</v>
      </c>
      <c r="U105" s="85">
        <v>164250.9</v>
      </c>
      <c r="V105" s="141">
        <v>0</v>
      </c>
    </row>
    <row r="106" spans="1:22" s="139" customFormat="1" ht="32.25" customHeight="1">
      <c r="A106" s="152" t="s">
        <v>18</v>
      </c>
      <c r="B106" s="201"/>
      <c r="C106" s="201"/>
      <c r="D106" s="201"/>
      <c r="E106" s="201"/>
      <c r="F106" s="201"/>
      <c r="G106" s="201"/>
      <c r="H106" s="205"/>
      <c r="I106" s="54"/>
      <c r="J106" s="86" t="s">
        <v>169</v>
      </c>
      <c r="K106" s="43">
        <v>12</v>
      </c>
      <c r="L106" s="85">
        <v>5181.6099999999997</v>
      </c>
      <c r="M106" s="85">
        <f>K106*L106</f>
        <v>62179.319999999992</v>
      </c>
      <c r="N106" s="44">
        <f t="shared" si="13"/>
        <v>62179.319999999992</v>
      </c>
      <c r="O106" s="5">
        <f>M106</f>
        <v>62179.319999999992</v>
      </c>
      <c r="P106" s="151">
        <v>0</v>
      </c>
      <c r="Q106" s="65" t="s">
        <v>169</v>
      </c>
      <c r="R106" s="43">
        <v>12</v>
      </c>
      <c r="S106" s="85">
        <v>5181.6099999999997</v>
      </c>
      <c r="T106" s="85">
        <v>92264.28</v>
      </c>
      <c r="U106" s="85">
        <v>92264.28</v>
      </c>
      <c r="V106" s="45">
        <v>0</v>
      </c>
    </row>
    <row r="107" spans="1:22" s="139" customFormat="1" ht="32.25" customHeight="1">
      <c r="A107" s="152" t="s">
        <v>19</v>
      </c>
      <c r="B107" s="201"/>
      <c r="C107" s="201"/>
      <c r="D107" s="201"/>
      <c r="E107" s="201"/>
      <c r="F107" s="201"/>
      <c r="G107" s="201"/>
      <c r="H107" s="205"/>
      <c r="I107" s="54"/>
      <c r="J107" s="86" t="s">
        <v>169</v>
      </c>
      <c r="K107" s="43">
        <v>12</v>
      </c>
      <c r="L107" s="44">
        <v>4441.63</v>
      </c>
      <c r="M107" s="44">
        <f>K107*L107</f>
        <v>53299.56</v>
      </c>
      <c r="N107" s="44">
        <f t="shared" si="13"/>
        <v>53299.56</v>
      </c>
      <c r="O107" s="3">
        <f>M107</f>
        <v>53299.56</v>
      </c>
      <c r="P107" s="151">
        <v>0</v>
      </c>
      <c r="Q107" s="65" t="s">
        <v>169</v>
      </c>
      <c r="R107" s="43">
        <v>12</v>
      </c>
      <c r="S107" s="143">
        <v>6612.83</v>
      </c>
      <c r="T107" s="44">
        <v>89328.72</v>
      </c>
      <c r="U107" s="44">
        <v>89328.72</v>
      </c>
      <c r="V107" s="45">
        <v>0</v>
      </c>
    </row>
    <row r="108" spans="1:22" s="139" customFormat="1" ht="32.25" customHeight="1">
      <c r="A108" s="132" t="s">
        <v>20</v>
      </c>
      <c r="B108" s="201"/>
      <c r="C108" s="201"/>
      <c r="D108" s="201"/>
      <c r="E108" s="201"/>
      <c r="F108" s="201"/>
      <c r="G108" s="201"/>
      <c r="H108" s="205"/>
      <c r="I108" s="54"/>
      <c r="J108" s="86" t="s">
        <v>169</v>
      </c>
      <c r="K108" s="43">
        <v>12</v>
      </c>
      <c r="L108" s="44">
        <f>2975.94*1.04</f>
        <v>3094.9776000000002</v>
      </c>
      <c r="M108" s="44">
        <f>K108*L108</f>
        <v>37139.731200000002</v>
      </c>
      <c r="N108" s="44">
        <f t="shared" si="13"/>
        <v>37139.731200000002</v>
      </c>
      <c r="O108" s="3">
        <f>M108</f>
        <v>37139.731200000002</v>
      </c>
      <c r="P108" s="151">
        <v>0</v>
      </c>
      <c r="Q108" s="65" t="s">
        <v>169</v>
      </c>
      <c r="R108" s="43">
        <v>12</v>
      </c>
      <c r="S108" s="85">
        <v>3218.7791999999999</v>
      </c>
      <c r="T108" s="85">
        <v>58108.08</v>
      </c>
      <c r="U108" s="85">
        <v>58108.08</v>
      </c>
      <c r="V108" s="45">
        <v>0</v>
      </c>
    </row>
    <row r="109" spans="1:22" s="139" customFormat="1" ht="24" customHeight="1">
      <c r="A109" s="132" t="s">
        <v>21</v>
      </c>
      <c r="B109" s="201"/>
      <c r="C109" s="201"/>
      <c r="D109" s="201"/>
      <c r="E109" s="201"/>
      <c r="F109" s="201"/>
      <c r="G109" s="201"/>
      <c r="H109" s="205"/>
      <c r="I109" s="54"/>
      <c r="J109" s="86" t="s">
        <v>169</v>
      </c>
      <c r="K109" s="43">
        <v>12</v>
      </c>
      <c r="L109" s="44">
        <v>4398.67</v>
      </c>
      <c r="M109" s="44">
        <v>52784.04</v>
      </c>
      <c r="N109" s="44">
        <f t="shared" si="13"/>
        <v>52784.04</v>
      </c>
      <c r="O109" s="44">
        <v>52784.04</v>
      </c>
      <c r="P109" s="151">
        <v>0</v>
      </c>
      <c r="Q109" s="65" t="s">
        <v>169</v>
      </c>
      <c r="R109" s="43">
        <v>12</v>
      </c>
      <c r="S109" s="44">
        <v>6990.35</v>
      </c>
      <c r="T109" s="44">
        <v>94428.36</v>
      </c>
      <c r="U109" s="44">
        <v>94428.36</v>
      </c>
      <c r="V109" s="45">
        <v>0</v>
      </c>
    </row>
    <row r="110" spans="1:22" s="139" customFormat="1" ht="27.75" customHeight="1">
      <c r="A110" s="132" t="s">
        <v>22</v>
      </c>
      <c r="B110" s="201"/>
      <c r="C110" s="201"/>
      <c r="D110" s="201"/>
      <c r="E110" s="201"/>
      <c r="F110" s="201"/>
      <c r="G110" s="201"/>
      <c r="H110" s="205"/>
      <c r="I110" s="54"/>
      <c r="J110" s="86" t="s">
        <v>169</v>
      </c>
      <c r="K110" s="43">
        <v>12</v>
      </c>
      <c r="L110" s="44">
        <v>2274.9299999999998</v>
      </c>
      <c r="M110" s="44">
        <v>27299.16</v>
      </c>
      <c r="N110" s="44">
        <f t="shared" si="13"/>
        <v>27299.16</v>
      </c>
      <c r="O110" s="3">
        <v>27299.16</v>
      </c>
      <c r="P110" s="151">
        <v>0</v>
      </c>
      <c r="Q110" s="65" t="s">
        <v>169</v>
      </c>
      <c r="R110" s="43">
        <v>12</v>
      </c>
      <c r="S110" s="44">
        <v>3736.29</v>
      </c>
      <c r="T110" s="44">
        <v>44835.479999999996</v>
      </c>
      <c r="U110" s="6">
        <v>44835.479999999996</v>
      </c>
      <c r="V110" s="45">
        <v>0</v>
      </c>
    </row>
    <row r="111" spans="1:22" s="139" customFormat="1" ht="24" customHeight="1">
      <c r="A111" s="152" t="s">
        <v>23</v>
      </c>
      <c r="B111" s="201"/>
      <c r="C111" s="201"/>
      <c r="D111" s="201"/>
      <c r="E111" s="201"/>
      <c r="F111" s="201"/>
      <c r="G111" s="201"/>
      <c r="H111" s="205"/>
      <c r="I111" s="54"/>
      <c r="J111" s="86" t="s">
        <v>169</v>
      </c>
      <c r="K111" s="43">
        <v>12</v>
      </c>
      <c r="L111" s="44">
        <v>2992.64</v>
      </c>
      <c r="M111" s="44">
        <v>35911.68</v>
      </c>
      <c r="N111" s="44">
        <f t="shared" si="13"/>
        <v>35911.68</v>
      </c>
      <c r="O111" s="3">
        <v>35911.68</v>
      </c>
      <c r="P111" s="151">
        <v>0</v>
      </c>
      <c r="Q111" s="65" t="s">
        <v>169</v>
      </c>
      <c r="R111" s="43">
        <v>12</v>
      </c>
      <c r="S111" s="52">
        <v>2992.64</v>
      </c>
      <c r="T111" s="52">
        <v>71875.320000000007</v>
      </c>
      <c r="U111" s="52">
        <v>71875.320000000007</v>
      </c>
      <c r="V111" s="45">
        <v>0</v>
      </c>
    </row>
    <row r="112" spans="1:22" s="139" customFormat="1" ht="22.5" customHeight="1">
      <c r="A112" s="132" t="s">
        <v>24</v>
      </c>
      <c r="B112" s="206"/>
      <c r="C112" s="207"/>
      <c r="D112" s="207"/>
      <c r="E112" s="207"/>
      <c r="F112" s="207"/>
      <c r="G112" s="208"/>
      <c r="H112" s="205"/>
      <c r="I112" s="54"/>
      <c r="J112" s="86" t="s">
        <v>169</v>
      </c>
      <c r="K112" s="43">
        <v>12</v>
      </c>
      <c r="L112" s="44">
        <v>5833.33</v>
      </c>
      <c r="M112" s="44">
        <v>70000</v>
      </c>
      <c r="N112" s="44">
        <f t="shared" si="13"/>
        <v>70000</v>
      </c>
      <c r="O112" s="3">
        <v>70000</v>
      </c>
      <c r="P112" s="151">
        <v>0</v>
      </c>
      <c r="Q112" s="65" t="s">
        <v>169</v>
      </c>
      <c r="R112" s="43">
        <v>12</v>
      </c>
      <c r="S112" s="44">
        <v>8333.3333333333339</v>
      </c>
      <c r="T112" s="44">
        <v>108540.96</v>
      </c>
      <c r="U112" s="44">
        <v>108540.96</v>
      </c>
      <c r="V112" s="45">
        <v>0</v>
      </c>
    </row>
    <row r="113" spans="1:22" s="139" customFormat="1" ht="32.25" customHeight="1">
      <c r="A113" s="132" t="s">
        <v>10</v>
      </c>
      <c r="B113" s="201"/>
      <c r="C113" s="201"/>
      <c r="D113" s="201"/>
      <c r="E113" s="201"/>
      <c r="F113" s="201"/>
      <c r="G113" s="201"/>
      <c r="H113" s="205"/>
      <c r="I113" s="54"/>
      <c r="J113" s="86" t="s">
        <v>169</v>
      </c>
      <c r="K113" s="43">
        <v>12</v>
      </c>
      <c r="L113" s="44">
        <f>M113/K113</f>
        <v>16395.033333333333</v>
      </c>
      <c r="M113" s="44">
        <v>196740.4</v>
      </c>
      <c r="N113" s="44">
        <f t="shared" si="13"/>
        <v>196740.4</v>
      </c>
      <c r="O113" s="44">
        <v>196740.4</v>
      </c>
      <c r="P113" s="151">
        <v>0</v>
      </c>
      <c r="Q113" s="65" t="s">
        <v>169</v>
      </c>
      <c r="R113" s="43">
        <v>12</v>
      </c>
      <c r="S113" s="44">
        <v>26709.49</v>
      </c>
      <c r="T113" s="44">
        <v>380647.62</v>
      </c>
      <c r="U113" s="44">
        <v>380647.62</v>
      </c>
      <c r="V113" s="45">
        <v>0</v>
      </c>
    </row>
    <row r="114" spans="1:22" s="139" customFormat="1" ht="26.25" customHeight="1">
      <c r="A114" s="132" t="s">
        <v>25</v>
      </c>
      <c r="B114" s="201"/>
      <c r="C114" s="201"/>
      <c r="D114" s="201"/>
      <c r="E114" s="201"/>
      <c r="F114" s="201"/>
      <c r="G114" s="201"/>
      <c r="H114" s="205"/>
      <c r="I114" s="54"/>
      <c r="J114" s="86" t="s">
        <v>169</v>
      </c>
      <c r="K114" s="43">
        <v>12</v>
      </c>
      <c r="L114" s="44">
        <v>4165.5</v>
      </c>
      <c r="M114" s="44">
        <v>49986</v>
      </c>
      <c r="N114" s="44">
        <f t="shared" si="13"/>
        <v>49986</v>
      </c>
      <c r="O114" s="3">
        <v>49986</v>
      </c>
      <c r="P114" s="151">
        <v>0</v>
      </c>
      <c r="Q114" s="65" t="s">
        <v>169</v>
      </c>
      <c r="R114" s="43">
        <v>12</v>
      </c>
      <c r="S114" s="85">
        <v>6766.42</v>
      </c>
      <c r="T114" s="85">
        <v>81197.039999999994</v>
      </c>
      <c r="U114" s="6">
        <v>81197.039999999994</v>
      </c>
      <c r="V114" s="45">
        <v>0</v>
      </c>
    </row>
    <row r="115" spans="1:22" s="139" customFormat="1" ht="24.75" customHeight="1">
      <c r="A115" s="132" t="s">
        <v>26</v>
      </c>
      <c r="B115" s="201"/>
      <c r="C115" s="201"/>
      <c r="D115" s="201"/>
      <c r="E115" s="201"/>
      <c r="F115" s="201"/>
      <c r="G115" s="201"/>
      <c r="H115" s="205"/>
      <c r="I115" s="54"/>
      <c r="J115" s="86" t="s">
        <v>169</v>
      </c>
      <c r="K115" s="43">
        <v>12</v>
      </c>
      <c r="L115" s="44">
        <v>19793.95</v>
      </c>
      <c r="M115" s="44">
        <f>L115*K115</f>
        <v>237527.40000000002</v>
      </c>
      <c r="N115" s="44">
        <f t="shared" si="13"/>
        <v>237527.40000000002</v>
      </c>
      <c r="O115" s="3">
        <f>M115</f>
        <v>237527.40000000002</v>
      </c>
      <c r="P115" s="151">
        <v>0</v>
      </c>
      <c r="Q115" s="65" t="s">
        <v>169</v>
      </c>
      <c r="R115" s="84">
        <v>12</v>
      </c>
      <c r="S115" s="85">
        <v>25165.52</v>
      </c>
      <c r="T115" s="85">
        <v>339945.84</v>
      </c>
      <c r="U115" s="85">
        <v>339945.84</v>
      </c>
      <c r="V115" s="141">
        <v>0</v>
      </c>
    </row>
    <row r="116" spans="1:22" s="139" customFormat="1" ht="28.5" customHeight="1">
      <c r="A116" s="132" t="s">
        <v>28</v>
      </c>
      <c r="B116" s="201"/>
      <c r="C116" s="201"/>
      <c r="D116" s="201"/>
      <c r="E116" s="201"/>
      <c r="F116" s="201"/>
      <c r="G116" s="201"/>
      <c r="H116" s="205"/>
      <c r="I116" s="155"/>
      <c r="J116" s="86" t="s">
        <v>169</v>
      </c>
      <c r="K116" s="43">
        <v>12</v>
      </c>
      <c r="L116" s="44">
        <v>3342.45</v>
      </c>
      <c r="M116" s="44">
        <v>40109.4</v>
      </c>
      <c r="N116" s="44">
        <f t="shared" si="13"/>
        <v>40109.4</v>
      </c>
      <c r="O116" s="3">
        <v>40109.4</v>
      </c>
      <c r="P116" s="151">
        <v>0</v>
      </c>
      <c r="Q116" s="65" t="s">
        <v>169</v>
      </c>
      <c r="R116" s="84">
        <v>12</v>
      </c>
      <c r="S116" s="85">
        <v>3342.45</v>
      </c>
      <c r="T116" s="85">
        <f>40109.4+36744.3</f>
        <v>76853.700000000012</v>
      </c>
      <c r="U116" s="85">
        <f>40109.4+36744.3</f>
        <v>76853.700000000012</v>
      </c>
      <c r="V116" s="141">
        <v>0</v>
      </c>
    </row>
    <row r="117" spans="1:22" s="139" customFormat="1" ht="32.25" customHeight="1">
      <c r="A117" s="152" t="s">
        <v>27</v>
      </c>
      <c r="B117" s="201"/>
      <c r="C117" s="201"/>
      <c r="D117" s="201"/>
      <c r="E117" s="201"/>
      <c r="F117" s="201"/>
      <c r="G117" s="201"/>
      <c r="H117" s="205"/>
      <c r="I117" s="156"/>
      <c r="J117" s="86" t="s">
        <v>169</v>
      </c>
      <c r="K117" s="43">
        <v>12</v>
      </c>
      <c r="L117" s="85">
        <v>3407.9</v>
      </c>
      <c r="M117" s="85">
        <f>K117*L117</f>
        <v>40894.800000000003</v>
      </c>
      <c r="N117" s="44">
        <f t="shared" si="13"/>
        <v>40894.800000000003</v>
      </c>
      <c r="O117" s="5">
        <f>M117</f>
        <v>40894.800000000003</v>
      </c>
      <c r="P117" s="151">
        <v>0</v>
      </c>
      <c r="Q117" s="65" t="s">
        <v>171</v>
      </c>
      <c r="R117" s="43">
        <v>12</v>
      </c>
      <c r="S117" s="44">
        <v>5233.04</v>
      </c>
      <c r="T117" s="85">
        <v>62796.479999999996</v>
      </c>
      <c r="U117" s="6">
        <v>62796.479999999996</v>
      </c>
      <c r="V117" s="45">
        <v>0</v>
      </c>
    </row>
    <row r="118" spans="1:22" s="139" customFormat="1" ht="27" customHeight="1">
      <c r="A118" s="132" t="s">
        <v>41</v>
      </c>
      <c r="B118" s="201"/>
      <c r="C118" s="201"/>
      <c r="D118" s="201"/>
      <c r="E118" s="201"/>
      <c r="F118" s="201"/>
      <c r="G118" s="201"/>
      <c r="H118" s="205"/>
      <c r="I118" s="54"/>
      <c r="J118" s="86" t="s">
        <v>169</v>
      </c>
      <c r="K118" s="43">
        <v>12</v>
      </c>
      <c r="L118" s="85">
        <v>4804.8999999999996</v>
      </c>
      <c r="M118" s="85">
        <f>L118*K118</f>
        <v>57658.799999999996</v>
      </c>
      <c r="N118" s="44">
        <f t="shared" si="13"/>
        <v>57658.8</v>
      </c>
      <c r="O118" s="5">
        <v>57658.8</v>
      </c>
      <c r="P118" s="151">
        <v>0</v>
      </c>
      <c r="Q118" s="65" t="s">
        <v>171</v>
      </c>
      <c r="R118" s="144">
        <v>12</v>
      </c>
      <c r="S118" s="145">
        <v>7418.5</v>
      </c>
      <c r="T118" s="145">
        <v>89022</v>
      </c>
      <c r="U118" s="18">
        <v>89022</v>
      </c>
      <c r="V118" s="157">
        <v>0</v>
      </c>
    </row>
    <row r="119" spans="1:22" s="139" customFormat="1" ht="26.25" customHeight="1">
      <c r="A119" s="132" t="s">
        <v>29</v>
      </c>
      <c r="B119" s="201"/>
      <c r="C119" s="201"/>
      <c r="D119" s="201"/>
      <c r="E119" s="201"/>
      <c r="F119" s="201"/>
      <c r="G119" s="201"/>
      <c r="H119" s="205"/>
      <c r="I119" s="54"/>
      <c r="J119" s="86" t="s">
        <v>169</v>
      </c>
      <c r="K119" s="43">
        <v>12</v>
      </c>
      <c r="L119" s="145">
        <v>10315.27</v>
      </c>
      <c r="M119" s="145">
        <f>L119*K119</f>
        <v>123783.24</v>
      </c>
      <c r="N119" s="44">
        <f t="shared" si="13"/>
        <v>123783.24</v>
      </c>
      <c r="O119" s="5">
        <f>M119</f>
        <v>123783.24</v>
      </c>
      <c r="P119" s="151">
        <v>0</v>
      </c>
      <c r="Q119" s="65" t="s">
        <v>171</v>
      </c>
      <c r="R119" s="84">
        <v>12</v>
      </c>
      <c r="S119" s="85">
        <v>23827.26</v>
      </c>
      <c r="T119" s="85">
        <v>321868.08</v>
      </c>
      <c r="U119" s="85">
        <v>321868.08</v>
      </c>
      <c r="V119" s="141">
        <v>0</v>
      </c>
    </row>
    <row r="120" spans="1:22" s="139" customFormat="1" ht="27.75" customHeight="1">
      <c r="A120" s="152" t="s">
        <v>30</v>
      </c>
      <c r="B120" s="201"/>
      <c r="C120" s="201"/>
      <c r="D120" s="201"/>
      <c r="E120" s="201"/>
      <c r="F120" s="201"/>
      <c r="G120" s="201"/>
      <c r="H120" s="205"/>
      <c r="I120" s="153"/>
      <c r="J120" s="86" t="s">
        <v>169</v>
      </c>
      <c r="K120" s="43">
        <v>12</v>
      </c>
      <c r="L120" s="85">
        <v>4486.8</v>
      </c>
      <c r="M120" s="85">
        <v>53841.599999999999</v>
      </c>
      <c r="N120" s="44">
        <f t="shared" si="13"/>
        <v>53841.599999999999</v>
      </c>
      <c r="O120" s="5">
        <f>M120</f>
        <v>53841.599999999999</v>
      </c>
      <c r="P120" s="151">
        <v>0</v>
      </c>
      <c r="Q120" s="65" t="s">
        <v>169</v>
      </c>
      <c r="R120" s="43">
        <v>12</v>
      </c>
      <c r="S120" s="44">
        <v>7009.09</v>
      </c>
      <c r="T120" s="44">
        <v>84109.08</v>
      </c>
      <c r="U120" s="6">
        <v>84109.08</v>
      </c>
      <c r="V120" s="45">
        <v>0</v>
      </c>
    </row>
    <row r="121" spans="1:22" s="139" customFormat="1" ht="28.5" customHeight="1">
      <c r="A121" s="152" t="s">
        <v>173</v>
      </c>
      <c r="B121" s="201"/>
      <c r="C121" s="201"/>
      <c r="D121" s="201"/>
      <c r="E121" s="201"/>
      <c r="F121" s="201"/>
      <c r="G121" s="201"/>
      <c r="H121" s="205"/>
      <c r="I121" s="158"/>
      <c r="J121" s="86" t="s">
        <v>169</v>
      </c>
      <c r="K121" s="43">
        <v>12</v>
      </c>
      <c r="L121" s="44">
        <f>M121/K121</f>
        <v>21370.68</v>
      </c>
      <c r="M121" s="44">
        <v>256448.16</v>
      </c>
      <c r="N121" s="44">
        <f t="shared" si="13"/>
        <v>256448.16</v>
      </c>
      <c r="O121" s="3">
        <v>256448.16</v>
      </c>
      <c r="P121" s="151">
        <v>0</v>
      </c>
      <c r="Q121" s="65" t="s">
        <v>169</v>
      </c>
      <c r="R121" s="43">
        <v>12</v>
      </c>
      <c r="S121" s="85">
        <v>15672.45</v>
      </c>
      <c r="T121" s="85">
        <v>181971.76</v>
      </c>
      <c r="U121" s="85">
        <v>181971.76</v>
      </c>
      <c r="V121" s="45">
        <v>0</v>
      </c>
    </row>
    <row r="122" spans="1:22" s="139" customFormat="1" ht="37.5" customHeight="1">
      <c r="A122" s="152" t="s">
        <v>38</v>
      </c>
      <c r="B122" s="201"/>
      <c r="C122" s="201"/>
      <c r="D122" s="201"/>
      <c r="E122" s="201"/>
      <c r="F122" s="201"/>
      <c r="G122" s="201"/>
      <c r="H122" s="205"/>
      <c r="I122" s="153"/>
      <c r="J122" s="86" t="s">
        <v>169</v>
      </c>
      <c r="K122" s="43">
        <v>12</v>
      </c>
      <c r="L122" s="85">
        <v>18062.400000000001</v>
      </c>
      <c r="M122" s="85">
        <f>L122*K122</f>
        <v>216748.80000000002</v>
      </c>
      <c r="N122" s="44">
        <f t="shared" si="13"/>
        <v>216748.80000000002</v>
      </c>
      <c r="O122" s="5">
        <f>M122</f>
        <v>216748.80000000002</v>
      </c>
      <c r="P122" s="151">
        <v>0</v>
      </c>
      <c r="Q122" s="65" t="s">
        <v>169</v>
      </c>
      <c r="R122" s="43">
        <v>12</v>
      </c>
      <c r="S122" s="85">
        <v>24901.02</v>
      </c>
      <c r="T122" s="85">
        <v>336044.99</v>
      </c>
      <c r="U122" s="85">
        <v>336044.99</v>
      </c>
      <c r="V122" s="45">
        <v>0</v>
      </c>
    </row>
    <row r="123" spans="1:22" s="139" customFormat="1" ht="37.5" customHeight="1">
      <c r="A123" s="152" t="s">
        <v>42</v>
      </c>
      <c r="B123" s="201"/>
      <c r="C123" s="201"/>
      <c r="D123" s="201"/>
      <c r="E123" s="201"/>
      <c r="F123" s="201"/>
      <c r="G123" s="201"/>
      <c r="H123" s="205"/>
      <c r="I123" s="54"/>
      <c r="J123" s="86" t="s">
        <v>169</v>
      </c>
      <c r="K123" s="43">
        <v>12</v>
      </c>
      <c r="L123" s="44">
        <v>2216.6999999999998</v>
      </c>
      <c r="M123" s="44">
        <v>26600.400000000001</v>
      </c>
      <c r="N123" s="44">
        <f t="shared" si="13"/>
        <v>26600.400000000001</v>
      </c>
      <c r="O123" s="3">
        <v>26600.400000000001</v>
      </c>
      <c r="P123" s="151">
        <v>0</v>
      </c>
      <c r="Q123" s="65" t="s">
        <v>171</v>
      </c>
      <c r="R123" s="43">
        <v>12</v>
      </c>
      <c r="S123" s="85">
        <v>2216.6999999999998</v>
      </c>
      <c r="T123" s="85">
        <v>26600.400000000001</v>
      </c>
      <c r="U123" s="6">
        <v>26600.400000000001</v>
      </c>
      <c r="V123" s="45">
        <v>0</v>
      </c>
    </row>
    <row r="124" spans="1:22" s="139" customFormat="1" ht="41.25" customHeight="1">
      <c r="A124" s="152" t="s">
        <v>33</v>
      </c>
      <c r="B124" s="201"/>
      <c r="C124" s="201"/>
      <c r="D124" s="201"/>
      <c r="E124" s="201"/>
      <c r="F124" s="201"/>
      <c r="G124" s="201"/>
      <c r="H124" s="205"/>
      <c r="I124" s="54"/>
      <c r="J124" s="86" t="s">
        <v>169</v>
      </c>
      <c r="K124" s="43">
        <v>12</v>
      </c>
      <c r="L124" s="44">
        <v>2704.15</v>
      </c>
      <c r="M124" s="44">
        <f>K124*L124</f>
        <v>32449.800000000003</v>
      </c>
      <c r="N124" s="44">
        <f t="shared" si="13"/>
        <v>32449.800000000003</v>
      </c>
      <c r="O124" s="3">
        <f>M124</f>
        <v>32449.800000000003</v>
      </c>
      <c r="P124" s="151">
        <v>0</v>
      </c>
      <c r="Q124" s="65" t="s">
        <v>169</v>
      </c>
      <c r="R124" s="51">
        <v>12</v>
      </c>
      <c r="S124" s="85">
        <v>5455.95</v>
      </c>
      <c r="T124" s="52">
        <v>73701.119999999995</v>
      </c>
      <c r="U124" s="52">
        <v>73701.119999999995</v>
      </c>
      <c r="V124" s="147">
        <v>0</v>
      </c>
    </row>
    <row r="125" spans="1:22" s="139" customFormat="1" ht="41.25" customHeight="1">
      <c r="A125" s="152" t="s">
        <v>43</v>
      </c>
      <c r="B125" s="201"/>
      <c r="C125" s="201"/>
      <c r="D125" s="201"/>
      <c r="E125" s="201"/>
      <c r="F125" s="201"/>
      <c r="G125" s="201"/>
      <c r="H125" s="205"/>
      <c r="I125" s="54"/>
      <c r="J125" s="86" t="s">
        <v>169</v>
      </c>
      <c r="K125" s="51">
        <v>12</v>
      </c>
      <c r="L125" s="52">
        <v>3750</v>
      </c>
      <c r="M125" s="52">
        <v>45000</v>
      </c>
      <c r="N125" s="44">
        <f t="shared" si="13"/>
        <v>45000</v>
      </c>
      <c r="O125" s="159">
        <v>45000</v>
      </c>
      <c r="P125" s="151">
        <v>0</v>
      </c>
      <c r="Q125" s="65" t="s">
        <v>169</v>
      </c>
      <c r="R125" s="84">
        <v>12</v>
      </c>
      <c r="S125" s="85">
        <v>5736.43</v>
      </c>
      <c r="T125" s="85">
        <v>77489.88</v>
      </c>
      <c r="U125" s="85">
        <v>77489.88</v>
      </c>
      <c r="V125" s="141">
        <v>0</v>
      </c>
    </row>
    <row r="126" spans="1:22" s="139" customFormat="1" ht="41.25" customHeight="1">
      <c r="A126" s="132" t="s">
        <v>32</v>
      </c>
      <c r="B126" s="201"/>
      <c r="C126" s="201"/>
      <c r="D126" s="201"/>
      <c r="E126" s="201"/>
      <c r="F126" s="201"/>
      <c r="G126" s="201"/>
      <c r="H126" s="205"/>
      <c r="I126" s="54"/>
      <c r="J126" s="86" t="s">
        <v>169</v>
      </c>
      <c r="K126" s="43">
        <v>12</v>
      </c>
      <c r="L126" s="44">
        <v>4068.49</v>
      </c>
      <c r="M126" s="44">
        <v>48821.88</v>
      </c>
      <c r="N126" s="44">
        <f t="shared" si="13"/>
        <v>48821.88</v>
      </c>
      <c r="O126" s="3">
        <v>48821.88</v>
      </c>
      <c r="P126" s="151">
        <v>0</v>
      </c>
      <c r="Q126" s="65" t="s">
        <v>169</v>
      </c>
      <c r="R126" s="43">
        <v>12</v>
      </c>
      <c r="S126" s="85">
        <v>4096.3100000000004</v>
      </c>
      <c r="T126" s="44">
        <v>88385.279999999999</v>
      </c>
      <c r="U126" s="44">
        <v>88385.279999999999</v>
      </c>
      <c r="V126" s="45">
        <v>0</v>
      </c>
    </row>
    <row r="127" spans="1:22" ht="41.25" customHeight="1">
      <c r="A127" s="132" t="s">
        <v>31</v>
      </c>
      <c r="B127" s="201"/>
      <c r="C127" s="201"/>
      <c r="D127" s="201"/>
      <c r="E127" s="201"/>
      <c r="F127" s="201"/>
      <c r="G127" s="201"/>
      <c r="H127" s="205"/>
      <c r="I127" s="54"/>
      <c r="J127" s="86" t="s">
        <v>169</v>
      </c>
      <c r="K127" s="43">
        <v>12</v>
      </c>
      <c r="L127" s="44">
        <v>2188.73</v>
      </c>
      <c r="M127" s="44">
        <v>26264.400000000001</v>
      </c>
      <c r="N127" s="44">
        <f t="shared" si="13"/>
        <v>26264.400000000001</v>
      </c>
      <c r="O127" s="3">
        <v>26264.400000000001</v>
      </c>
      <c r="P127" s="151">
        <v>0</v>
      </c>
      <c r="Q127" s="65" t="s">
        <v>169</v>
      </c>
      <c r="R127" s="43">
        <v>12</v>
      </c>
      <c r="S127" s="85">
        <v>4650.47</v>
      </c>
      <c r="T127" s="148">
        <v>62820.36</v>
      </c>
      <c r="U127" s="148">
        <v>62820.36</v>
      </c>
      <c r="V127" s="45">
        <v>0</v>
      </c>
    </row>
    <row r="128" spans="1:22" ht="41.25" customHeight="1">
      <c r="A128" s="152" t="s">
        <v>9</v>
      </c>
      <c r="B128" s="201"/>
      <c r="C128" s="201"/>
      <c r="D128" s="201"/>
      <c r="E128" s="201"/>
      <c r="F128" s="201"/>
      <c r="G128" s="201"/>
      <c r="H128" s="205"/>
      <c r="I128" s="160"/>
      <c r="J128" s="86" t="s">
        <v>169</v>
      </c>
      <c r="K128" s="43">
        <v>12</v>
      </c>
      <c r="L128" s="44">
        <f>M128/K128</f>
        <v>4392.9608333333335</v>
      </c>
      <c r="M128" s="44">
        <v>52715.53</v>
      </c>
      <c r="N128" s="44">
        <f t="shared" si="13"/>
        <v>52715.53</v>
      </c>
      <c r="O128" s="3">
        <v>52715.53</v>
      </c>
      <c r="P128" s="151">
        <v>0</v>
      </c>
      <c r="Q128" s="65" t="s">
        <v>169</v>
      </c>
      <c r="R128" s="84">
        <v>12</v>
      </c>
      <c r="S128" s="85">
        <v>5023.28</v>
      </c>
      <c r="T128" s="85">
        <v>60279.360000000001</v>
      </c>
      <c r="U128" s="140">
        <v>60279.360000000001</v>
      </c>
      <c r="V128" s="141">
        <v>0</v>
      </c>
    </row>
    <row r="129" spans="1:24" ht="167.25" customHeight="1">
      <c r="A129" s="191" t="s">
        <v>189</v>
      </c>
      <c r="B129" s="185">
        <v>811</v>
      </c>
      <c r="C129" s="32" t="s">
        <v>160</v>
      </c>
      <c r="D129" s="32" t="s">
        <v>161</v>
      </c>
      <c r="E129" s="32" t="s">
        <v>7</v>
      </c>
      <c r="F129" s="32" t="s">
        <v>190</v>
      </c>
      <c r="G129" s="19">
        <v>1111</v>
      </c>
      <c r="H129" s="192" t="s">
        <v>125</v>
      </c>
      <c r="I129" s="186"/>
      <c r="J129" s="113"/>
      <c r="K129" s="149"/>
      <c r="L129" s="81"/>
      <c r="M129" s="81"/>
      <c r="N129" s="81"/>
      <c r="O129" s="4"/>
      <c r="P129" s="187"/>
      <c r="Q129" s="113"/>
      <c r="R129" s="149"/>
      <c r="S129" s="81"/>
      <c r="T129" s="81">
        <f>T130</f>
        <v>990000</v>
      </c>
      <c r="U129" s="81">
        <f t="shared" ref="U129:V129" si="14">U130</f>
        <v>990000</v>
      </c>
      <c r="V129" s="81">
        <f t="shared" si="14"/>
        <v>0</v>
      </c>
    </row>
    <row r="130" spans="1:24" ht="155.25" customHeight="1">
      <c r="A130" s="152" t="s">
        <v>38</v>
      </c>
      <c r="B130" s="189"/>
      <c r="C130" s="189"/>
      <c r="D130" s="189"/>
      <c r="E130" s="189"/>
      <c r="F130" s="189"/>
      <c r="G130" s="189"/>
      <c r="H130" s="190" t="s">
        <v>191</v>
      </c>
      <c r="I130" s="160" t="s">
        <v>192</v>
      </c>
      <c r="J130" s="86"/>
      <c r="K130" s="43"/>
      <c r="L130" s="44"/>
      <c r="M130" s="44"/>
      <c r="N130" s="44"/>
      <c r="O130" s="3"/>
      <c r="P130" s="151"/>
      <c r="Q130" s="65"/>
      <c r="R130" s="84"/>
      <c r="S130" s="85"/>
      <c r="T130" s="85">
        <v>990000</v>
      </c>
      <c r="U130" s="188">
        <v>990000</v>
      </c>
      <c r="V130" s="44">
        <v>0</v>
      </c>
    </row>
    <row r="131" spans="1:24" ht="264" customHeight="1">
      <c r="A131" s="112" t="s">
        <v>174</v>
      </c>
      <c r="B131" s="15" t="s">
        <v>5</v>
      </c>
      <c r="C131" s="15" t="s">
        <v>45</v>
      </c>
      <c r="D131" s="161" t="s">
        <v>175</v>
      </c>
      <c r="E131" s="15" t="s">
        <v>7</v>
      </c>
      <c r="F131" s="16" t="s">
        <v>176</v>
      </c>
      <c r="G131" s="185">
        <v>1111</v>
      </c>
      <c r="H131" s="162" t="s">
        <v>177</v>
      </c>
      <c r="I131" s="17" t="s">
        <v>178</v>
      </c>
      <c r="J131" s="163" t="str">
        <f>J132</f>
        <v>ед</v>
      </c>
      <c r="K131" s="164"/>
      <c r="L131" s="164"/>
      <c r="M131" s="2">
        <f t="shared" ref="M131:V131" si="15">SUM(M132:M133)</f>
        <v>91136.69</v>
      </c>
      <c r="N131" s="2">
        <f t="shared" si="15"/>
        <v>91136.69</v>
      </c>
      <c r="O131" s="2">
        <f t="shared" si="15"/>
        <v>91136.69</v>
      </c>
      <c r="P131" s="2">
        <f t="shared" si="15"/>
        <v>0</v>
      </c>
      <c r="Q131" s="2">
        <f t="shared" si="15"/>
        <v>0</v>
      </c>
      <c r="R131" s="2">
        <f t="shared" si="15"/>
        <v>8</v>
      </c>
      <c r="S131" s="2">
        <f t="shared" si="15"/>
        <v>6420.53</v>
      </c>
      <c r="T131" s="2">
        <f t="shared" si="15"/>
        <v>91136.69</v>
      </c>
      <c r="U131" s="2">
        <f t="shared" si="15"/>
        <v>91136.69</v>
      </c>
      <c r="V131" s="2">
        <f t="shared" si="15"/>
        <v>0</v>
      </c>
      <c r="X131" s="119"/>
    </row>
    <row r="132" spans="1:24" ht="141.75" customHeight="1">
      <c r="A132" s="202" t="s">
        <v>179</v>
      </c>
      <c r="B132" s="204"/>
      <c r="C132" s="205"/>
      <c r="D132" s="205"/>
      <c r="E132" s="205"/>
      <c r="F132" s="205"/>
      <c r="G132" s="205"/>
      <c r="H132" s="194" t="s">
        <v>180</v>
      </c>
      <c r="I132" s="165" t="s">
        <v>181</v>
      </c>
      <c r="J132" s="7" t="s">
        <v>182</v>
      </c>
      <c r="K132" s="73" t="s">
        <v>183</v>
      </c>
      <c r="L132" s="9">
        <v>4784.17</v>
      </c>
      <c r="M132" s="140">
        <v>19136.689999999999</v>
      </c>
      <c r="N132" s="196">
        <f>O132+P132</f>
        <v>91136.69</v>
      </c>
      <c r="O132" s="197">
        <v>91136.69</v>
      </c>
      <c r="P132" s="199">
        <v>0</v>
      </c>
      <c r="Q132" s="86" t="s">
        <v>182</v>
      </c>
      <c r="R132" s="43">
        <v>4</v>
      </c>
      <c r="S132" s="61">
        <v>4784.17</v>
      </c>
      <c r="T132" s="61">
        <v>19136.689999999999</v>
      </c>
      <c r="U132" s="61">
        <v>19136.689999999999</v>
      </c>
      <c r="V132" s="151">
        <v>0</v>
      </c>
    </row>
    <row r="133" spans="1:24" ht="110.25" customHeight="1">
      <c r="A133" s="203"/>
      <c r="B133" s="205"/>
      <c r="C133" s="205"/>
      <c r="D133" s="205"/>
      <c r="E133" s="205"/>
      <c r="F133" s="205"/>
      <c r="G133" s="205"/>
      <c r="H133" s="195"/>
      <c r="I133" s="165" t="s">
        <v>184</v>
      </c>
      <c r="J133" s="166" t="s">
        <v>182</v>
      </c>
      <c r="K133" s="167" t="s">
        <v>185</v>
      </c>
      <c r="L133" s="9">
        <v>1636.36</v>
      </c>
      <c r="M133" s="140">
        <v>72000</v>
      </c>
      <c r="N133" s="196"/>
      <c r="O133" s="198"/>
      <c r="P133" s="200"/>
      <c r="Q133" s="86" t="s">
        <v>182</v>
      </c>
      <c r="R133" s="51">
        <v>4</v>
      </c>
      <c r="S133" s="168">
        <v>1636.36</v>
      </c>
      <c r="T133" s="168">
        <v>72000</v>
      </c>
      <c r="U133" s="168">
        <v>72000</v>
      </c>
      <c r="V133" s="169">
        <v>0</v>
      </c>
    </row>
    <row r="136" spans="1:24" ht="107.25" customHeight="1">
      <c r="Q136" s="82"/>
    </row>
    <row r="143" spans="1:24" ht="107.25" customHeight="1">
      <c r="Q143" s="174"/>
      <c r="R143" s="174"/>
      <c r="T143" s="174"/>
      <c r="U143" s="174"/>
      <c r="V143" s="174"/>
    </row>
    <row r="195" spans="9:22" ht="107.25" customHeight="1">
      <c r="I195" s="24"/>
      <c r="K195" s="24"/>
      <c r="L195" s="24"/>
      <c r="M195" s="24"/>
      <c r="N195" s="24"/>
      <c r="O195" s="24"/>
      <c r="P195" s="24"/>
      <c r="Q195" s="131"/>
      <c r="R195" s="131"/>
      <c r="S195" s="175"/>
      <c r="T195" s="131"/>
      <c r="U195" s="131"/>
      <c r="V195" s="131"/>
    </row>
    <row r="196" spans="9:22" ht="107.25" customHeight="1">
      <c r="I196" s="24"/>
      <c r="K196" s="24"/>
      <c r="L196" s="24"/>
      <c r="M196" s="24"/>
      <c r="N196" s="24"/>
      <c r="O196" s="24"/>
      <c r="P196" s="24"/>
      <c r="Q196" s="139"/>
      <c r="R196" s="139"/>
      <c r="S196" s="176"/>
      <c r="T196" s="139"/>
      <c r="U196" s="139"/>
      <c r="V196" s="139"/>
    </row>
    <row r="197" spans="9:22" ht="107.25" customHeight="1">
      <c r="I197" s="24"/>
      <c r="K197" s="24"/>
      <c r="L197" s="24"/>
      <c r="M197" s="24"/>
      <c r="N197" s="24"/>
      <c r="O197" s="24"/>
      <c r="P197" s="24"/>
      <c r="Q197" s="139"/>
      <c r="R197" s="139"/>
      <c r="S197" s="176"/>
      <c r="T197" s="139"/>
      <c r="U197" s="139"/>
      <c r="V197" s="139"/>
    </row>
    <row r="198" spans="9:22" ht="107.25" customHeight="1">
      <c r="I198" s="24"/>
      <c r="K198" s="24"/>
      <c r="L198" s="24"/>
      <c r="M198" s="24"/>
      <c r="N198" s="24"/>
      <c r="O198" s="24"/>
      <c r="P198" s="24"/>
      <c r="Q198" s="139"/>
      <c r="R198" s="139"/>
      <c r="S198" s="176"/>
      <c r="T198" s="139"/>
      <c r="U198" s="139"/>
      <c r="V198" s="139"/>
    </row>
    <row r="199" spans="9:22" ht="107.25" customHeight="1">
      <c r="I199" s="24"/>
      <c r="K199" s="24"/>
      <c r="L199" s="24"/>
      <c r="M199" s="24"/>
      <c r="N199" s="24"/>
      <c r="O199" s="24"/>
      <c r="P199" s="24"/>
      <c r="Q199" s="139"/>
      <c r="R199" s="139"/>
      <c r="S199" s="176"/>
      <c r="T199" s="139"/>
      <c r="U199" s="139"/>
      <c r="V199" s="139"/>
    </row>
    <row r="200" spans="9:22" ht="107.25" customHeight="1">
      <c r="I200" s="24"/>
      <c r="K200" s="24"/>
      <c r="L200" s="24"/>
      <c r="M200" s="24"/>
      <c r="N200" s="24"/>
      <c r="O200" s="24"/>
      <c r="P200" s="24"/>
      <c r="Q200" s="139"/>
      <c r="R200" s="139"/>
      <c r="S200" s="176"/>
      <c r="T200" s="139"/>
      <c r="U200" s="139"/>
      <c r="V200" s="139"/>
    </row>
    <row r="201" spans="9:22" ht="107.25" customHeight="1">
      <c r="I201" s="24"/>
      <c r="K201" s="24"/>
      <c r="L201" s="24"/>
      <c r="M201" s="24"/>
      <c r="N201" s="24"/>
      <c r="O201" s="24"/>
      <c r="P201" s="24"/>
      <c r="Q201" s="139"/>
      <c r="R201" s="139"/>
      <c r="S201" s="176"/>
      <c r="T201" s="139"/>
      <c r="U201" s="139"/>
      <c r="V201" s="139"/>
    </row>
    <row r="202" spans="9:22" ht="107.25" customHeight="1">
      <c r="I202" s="24"/>
      <c r="K202" s="24"/>
      <c r="L202" s="24"/>
      <c r="M202" s="24"/>
      <c r="N202" s="24"/>
      <c r="O202" s="24"/>
      <c r="P202" s="24"/>
      <c r="Q202" s="139"/>
      <c r="R202" s="139"/>
      <c r="S202" s="176"/>
      <c r="T202" s="139"/>
      <c r="U202" s="139"/>
      <c r="V202" s="139"/>
    </row>
    <row r="203" spans="9:22" ht="107.25" customHeight="1">
      <c r="I203" s="24"/>
      <c r="K203" s="24"/>
      <c r="L203" s="24"/>
      <c r="M203" s="24"/>
      <c r="N203" s="24"/>
      <c r="O203" s="24"/>
      <c r="P203" s="24"/>
      <c r="Q203" s="139"/>
      <c r="R203" s="139"/>
      <c r="S203" s="176"/>
      <c r="T203" s="139"/>
      <c r="U203" s="139"/>
      <c r="V203" s="139"/>
    </row>
    <row r="204" spans="9:22" ht="107.25" customHeight="1">
      <c r="I204" s="24"/>
      <c r="K204" s="24"/>
      <c r="L204" s="24"/>
      <c r="M204" s="24"/>
      <c r="N204" s="24"/>
      <c r="O204" s="24"/>
      <c r="P204" s="24"/>
      <c r="Q204" s="139"/>
      <c r="R204" s="139"/>
      <c r="S204" s="176"/>
      <c r="T204" s="139"/>
      <c r="U204" s="139"/>
      <c r="V204" s="139"/>
    </row>
    <row r="205" spans="9:22" ht="107.25" customHeight="1">
      <c r="I205" s="24"/>
      <c r="K205" s="24"/>
      <c r="L205" s="24"/>
      <c r="M205" s="24"/>
      <c r="N205" s="24"/>
      <c r="O205" s="24"/>
      <c r="P205" s="24"/>
      <c r="Q205" s="139"/>
      <c r="R205" s="139"/>
      <c r="S205" s="176"/>
      <c r="T205" s="139"/>
      <c r="U205" s="139"/>
      <c r="V205" s="139"/>
    </row>
    <row r="206" spans="9:22" ht="107.25" customHeight="1">
      <c r="I206" s="24"/>
      <c r="K206" s="24"/>
      <c r="L206" s="24"/>
      <c r="M206" s="24"/>
      <c r="N206" s="24"/>
      <c r="O206" s="24"/>
      <c r="P206" s="24"/>
      <c r="Q206" s="139"/>
      <c r="R206" s="139"/>
      <c r="S206" s="176"/>
      <c r="T206" s="139"/>
      <c r="U206" s="139"/>
      <c r="V206" s="139"/>
    </row>
    <row r="207" spans="9:22" ht="107.25" customHeight="1">
      <c r="I207" s="24"/>
      <c r="K207" s="24"/>
      <c r="L207" s="24"/>
      <c r="M207" s="24"/>
      <c r="N207" s="24"/>
      <c r="O207" s="24"/>
      <c r="P207" s="24"/>
      <c r="Q207" s="139"/>
      <c r="R207" s="139"/>
      <c r="S207" s="176"/>
      <c r="T207" s="139"/>
      <c r="U207" s="139"/>
      <c r="V207" s="139"/>
    </row>
    <row r="208" spans="9:22" ht="107.25" customHeight="1">
      <c r="I208" s="24"/>
      <c r="K208" s="24"/>
      <c r="L208" s="24"/>
      <c r="M208" s="24"/>
      <c r="N208" s="24"/>
      <c r="O208" s="24"/>
      <c r="P208" s="24"/>
      <c r="Q208" s="139"/>
      <c r="R208" s="139"/>
      <c r="S208" s="176"/>
      <c r="T208" s="139"/>
      <c r="U208" s="139"/>
      <c r="V208" s="139"/>
    </row>
    <row r="209" spans="9:22" ht="107.25" customHeight="1">
      <c r="I209" s="24"/>
      <c r="K209" s="24"/>
      <c r="L209" s="24"/>
      <c r="M209" s="24"/>
      <c r="N209" s="24"/>
      <c r="O209" s="24"/>
      <c r="P209" s="24"/>
      <c r="Q209" s="139"/>
      <c r="R209" s="139"/>
      <c r="S209" s="176"/>
      <c r="T209" s="139"/>
      <c r="U209" s="139"/>
      <c r="V209" s="139"/>
    </row>
    <row r="210" spans="9:22" ht="107.25" customHeight="1">
      <c r="I210" s="24"/>
      <c r="K210" s="24"/>
      <c r="L210" s="24"/>
      <c r="M210" s="24"/>
      <c r="N210" s="24"/>
      <c r="O210" s="24"/>
      <c r="P210" s="24"/>
      <c r="Q210" s="139"/>
      <c r="R210" s="139"/>
      <c r="S210" s="176"/>
      <c r="T210" s="139"/>
      <c r="U210" s="139"/>
      <c r="V210" s="139"/>
    </row>
    <row r="211" spans="9:22" ht="107.25" customHeight="1">
      <c r="I211" s="24"/>
      <c r="K211" s="24"/>
      <c r="L211" s="24"/>
      <c r="M211" s="24"/>
      <c r="N211" s="24"/>
      <c r="O211" s="24"/>
      <c r="P211" s="24"/>
      <c r="Q211" s="139"/>
      <c r="R211" s="139"/>
      <c r="S211" s="176"/>
      <c r="T211" s="139"/>
      <c r="U211" s="139"/>
      <c r="V211" s="139"/>
    </row>
    <row r="212" spans="9:22" ht="107.25" customHeight="1">
      <c r="I212" s="24"/>
      <c r="K212" s="24"/>
      <c r="L212" s="24"/>
      <c r="M212" s="24"/>
      <c r="N212" s="24"/>
      <c r="O212" s="24"/>
      <c r="P212" s="24"/>
      <c r="Q212" s="139"/>
      <c r="R212" s="139"/>
      <c r="S212" s="176"/>
      <c r="T212" s="139"/>
      <c r="U212" s="139"/>
      <c r="V212" s="139"/>
    </row>
    <row r="213" spans="9:22" ht="107.25" customHeight="1">
      <c r="I213" s="24"/>
      <c r="K213" s="24"/>
      <c r="L213" s="24"/>
      <c r="M213" s="24"/>
      <c r="N213" s="24"/>
      <c r="O213" s="24"/>
      <c r="P213" s="24"/>
      <c r="Q213" s="139"/>
      <c r="R213" s="139"/>
      <c r="S213" s="176"/>
      <c r="T213" s="139"/>
      <c r="U213" s="139"/>
      <c r="V213" s="139"/>
    </row>
    <row r="214" spans="9:22" ht="107.25" customHeight="1">
      <c r="I214" s="24"/>
      <c r="K214" s="24"/>
      <c r="L214" s="24"/>
      <c r="M214" s="24"/>
      <c r="N214" s="24"/>
      <c r="O214" s="24"/>
      <c r="P214" s="24"/>
      <c r="Q214" s="139"/>
      <c r="R214" s="139"/>
      <c r="S214" s="176"/>
      <c r="T214" s="139"/>
      <c r="U214" s="139"/>
      <c r="V214" s="139"/>
    </row>
    <row r="215" spans="9:22" ht="107.25" customHeight="1">
      <c r="I215" s="24"/>
      <c r="K215" s="24"/>
      <c r="L215" s="24"/>
      <c r="M215" s="24"/>
      <c r="N215" s="24"/>
      <c r="O215" s="24"/>
      <c r="P215" s="24"/>
      <c r="Q215" s="139"/>
      <c r="R215" s="139"/>
      <c r="S215" s="176"/>
      <c r="T215" s="139"/>
      <c r="U215" s="139"/>
      <c r="V215" s="139"/>
    </row>
    <row r="216" spans="9:22" ht="107.25" customHeight="1">
      <c r="I216" s="24"/>
      <c r="K216" s="24"/>
      <c r="L216" s="24"/>
      <c r="M216" s="24"/>
      <c r="N216" s="24"/>
      <c r="O216" s="24"/>
      <c r="P216" s="24"/>
      <c r="Q216" s="139"/>
      <c r="R216" s="139"/>
      <c r="S216" s="176"/>
      <c r="T216" s="139"/>
      <c r="U216" s="139"/>
      <c r="V216" s="139"/>
    </row>
    <row r="217" spans="9:22" ht="107.25" customHeight="1">
      <c r="I217" s="24"/>
      <c r="K217" s="24"/>
      <c r="L217" s="24"/>
      <c r="M217" s="24"/>
      <c r="N217" s="24"/>
      <c r="O217" s="24"/>
      <c r="P217" s="24"/>
      <c r="Q217" s="139"/>
      <c r="R217" s="139"/>
      <c r="S217" s="176"/>
      <c r="T217" s="139"/>
      <c r="U217" s="139"/>
      <c r="V217" s="139"/>
    </row>
    <row r="218" spans="9:22" ht="107.25" customHeight="1">
      <c r="I218" s="24"/>
      <c r="K218" s="24"/>
      <c r="L218" s="24"/>
      <c r="M218" s="24"/>
      <c r="N218" s="24"/>
      <c r="O218" s="24"/>
      <c r="P218" s="24"/>
      <c r="Q218" s="139"/>
      <c r="R218" s="139"/>
      <c r="S218" s="176"/>
      <c r="T218" s="139"/>
      <c r="U218" s="139"/>
      <c r="V218" s="139"/>
    </row>
    <row r="219" spans="9:22" ht="107.25" customHeight="1">
      <c r="I219" s="24"/>
      <c r="K219" s="24"/>
      <c r="L219" s="24"/>
      <c r="M219" s="24"/>
      <c r="N219" s="24"/>
      <c r="O219" s="24"/>
      <c r="P219" s="24"/>
      <c r="Q219" s="139"/>
      <c r="R219" s="139"/>
      <c r="S219" s="176"/>
      <c r="T219" s="139"/>
      <c r="U219" s="139"/>
      <c r="V219" s="139"/>
    </row>
    <row r="220" spans="9:22" ht="107.25" customHeight="1">
      <c r="I220" s="24"/>
      <c r="K220" s="24"/>
      <c r="L220" s="24"/>
      <c r="M220" s="24"/>
      <c r="N220" s="24"/>
      <c r="O220" s="24"/>
      <c r="P220" s="24"/>
      <c r="Q220" s="139"/>
      <c r="R220" s="139"/>
      <c r="S220" s="176"/>
      <c r="T220" s="139"/>
      <c r="U220" s="139"/>
      <c r="V220" s="139"/>
    </row>
    <row r="221" spans="9:22" ht="107.25" customHeight="1">
      <c r="I221" s="24"/>
      <c r="K221" s="24"/>
      <c r="L221" s="24"/>
      <c r="M221" s="24"/>
      <c r="N221" s="24"/>
      <c r="O221" s="24"/>
      <c r="P221" s="24"/>
      <c r="Q221" s="139"/>
      <c r="R221" s="139"/>
      <c r="S221" s="176"/>
      <c r="T221" s="139"/>
      <c r="U221" s="139"/>
      <c r="V221" s="139"/>
    </row>
    <row r="222" spans="9:22" ht="107.25" customHeight="1">
      <c r="I222" s="24"/>
      <c r="K222" s="24"/>
      <c r="L222" s="24"/>
      <c r="M222" s="24"/>
      <c r="N222" s="24"/>
      <c r="O222" s="24"/>
      <c r="P222" s="24"/>
      <c r="Q222" s="139"/>
      <c r="R222" s="139"/>
      <c r="S222" s="176"/>
      <c r="T222" s="139"/>
      <c r="U222" s="139"/>
      <c r="V222" s="139"/>
    </row>
    <row r="223" spans="9:22" ht="107.25" customHeight="1">
      <c r="I223" s="24"/>
      <c r="K223" s="24"/>
      <c r="L223" s="24"/>
      <c r="M223" s="24"/>
      <c r="N223" s="24"/>
      <c r="O223" s="24"/>
      <c r="P223" s="24"/>
      <c r="Q223" s="139"/>
      <c r="R223" s="139"/>
      <c r="S223" s="176"/>
      <c r="T223" s="139"/>
      <c r="U223" s="139"/>
      <c r="V223" s="139"/>
    </row>
    <row r="224" spans="9:22" ht="107.25" customHeight="1">
      <c r="I224" s="24"/>
      <c r="K224" s="24"/>
      <c r="L224" s="24"/>
      <c r="M224" s="24"/>
      <c r="N224" s="24"/>
      <c r="O224" s="24"/>
      <c r="P224" s="24"/>
      <c r="Q224" s="139"/>
      <c r="R224" s="139"/>
      <c r="S224" s="176"/>
      <c r="T224" s="139"/>
      <c r="U224" s="139"/>
      <c r="V224" s="139"/>
    </row>
    <row r="225" spans="9:22" ht="107.25" customHeight="1">
      <c r="I225" s="24"/>
      <c r="K225" s="24"/>
      <c r="L225" s="24"/>
      <c r="M225" s="24"/>
      <c r="N225" s="24"/>
      <c r="O225" s="24"/>
      <c r="P225" s="24"/>
      <c r="Q225" s="139"/>
      <c r="R225" s="139"/>
      <c r="S225" s="176"/>
      <c r="T225" s="139"/>
      <c r="U225" s="139"/>
      <c r="V225" s="139"/>
    </row>
    <row r="226" spans="9:22" ht="107.25" customHeight="1">
      <c r="I226" s="24"/>
      <c r="K226" s="24"/>
      <c r="L226" s="24"/>
      <c r="M226" s="24"/>
      <c r="N226" s="24"/>
      <c r="O226" s="24"/>
      <c r="P226" s="24"/>
      <c r="Q226" s="139"/>
      <c r="R226" s="139"/>
      <c r="S226" s="176"/>
      <c r="T226" s="139"/>
      <c r="U226" s="139"/>
      <c r="V226" s="139"/>
    </row>
    <row r="227" spans="9:22" ht="107.25" customHeight="1">
      <c r="I227" s="24"/>
      <c r="K227" s="24"/>
      <c r="L227" s="24"/>
      <c r="M227" s="24"/>
      <c r="N227" s="24"/>
      <c r="O227" s="24"/>
      <c r="P227" s="24"/>
      <c r="Q227" s="139"/>
      <c r="R227" s="139"/>
      <c r="S227" s="176"/>
      <c r="T227" s="139"/>
      <c r="U227" s="139"/>
      <c r="V227" s="139"/>
    </row>
    <row r="228" spans="9:22" ht="107.25" customHeight="1">
      <c r="I228" s="24"/>
      <c r="K228" s="24"/>
      <c r="L228" s="24"/>
      <c r="M228" s="24"/>
      <c r="N228" s="24"/>
      <c r="O228" s="24"/>
      <c r="P228" s="24"/>
      <c r="Q228" s="139"/>
      <c r="R228" s="139"/>
      <c r="S228" s="176"/>
      <c r="T228" s="139"/>
      <c r="U228" s="139"/>
      <c r="V228" s="139"/>
    </row>
    <row r="229" spans="9:22" ht="107.25" customHeight="1">
      <c r="I229" s="24"/>
      <c r="K229" s="24"/>
      <c r="L229" s="24"/>
      <c r="M229" s="24"/>
      <c r="N229" s="24"/>
      <c r="O229" s="24"/>
      <c r="P229" s="24"/>
      <c r="Q229" s="139"/>
      <c r="R229" s="139"/>
      <c r="S229" s="176"/>
      <c r="T229" s="139"/>
      <c r="U229" s="139"/>
      <c r="V229" s="139"/>
    </row>
    <row r="230" spans="9:22" ht="107.25" customHeight="1">
      <c r="I230" s="24"/>
      <c r="K230" s="24"/>
      <c r="L230" s="24"/>
      <c r="M230" s="24"/>
      <c r="N230" s="24"/>
      <c r="O230" s="24"/>
      <c r="P230" s="24"/>
      <c r="Q230" s="139"/>
      <c r="R230" s="139"/>
      <c r="S230" s="176"/>
      <c r="T230" s="139"/>
      <c r="U230" s="139"/>
      <c r="V230" s="139"/>
    </row>
    <row r="231" spans="9:22" ht="107.25" customHeight="1">
      <c r="I231" s="24"/>
      <c r="K231" s="24"/>
      <c r="L231" s="24"/>
      <c r="M231" s="24"/>
      <c r="N231" s="24"/>
      <c r="O231" s="24"/>
      <c r="P231" s="24"/>
      <c r="Q231" s="139"/>
      <c r="R231" s="139"/>
      <c r="S231" s="176"/>
      <c r="T231" s="139"/>
      <c r="U231" s="139"/>
      <c r="V231" s="139"/>
    </row>
    <row r="232" spans="9:22" ht="107.25" customHeight="1">
      <c r="I232" s="24"/>
      <c r="K232" s="24"/>
      <c r="L232" s="24"/>
      <c r="M232" s="24"/>
      <c r="N232" s="24"/>
      <c r="O232" s="24"/>
      <c r="P232" s="24"/>
      <c r="Q232" s="139"/>
      <c r="R232" s="139"/>
      <c r="S232" s="176"/>
      <c r="T232" s="139"/>
      <c r="U232" s="139"/>
      <c r="V232" s="139"/>
    </row>
    <row r="233" spans="9:22" ht="107.25" customHeight="1">
      <c r="I233" s="24"/>
      <c r="K233" s="24"/>
      <c r="L233" s="24"/>
      <c r="M233" s="24"/>
      <c r="N233" s="24"/>
      <c r="O233" s="24"/>
      <c r="P233" s="24"/>
      <c r="Q233" s="139"/>
      <c r="R233" s="139"/>
      <c r="S233" s="176"/>
      <c r="T233" s="139"/>
      <c r="U233" s="139"/>
      <c r="V233" s="139"/>
    </row>
    <row r="234" spans="9:22" ht="107.25" customHeight="1">
      <c r="I234" s="24"/>
      <c r="K234" s="24"/>
      <c r="L234" s="24"/>
      <c r="M234" s="24"/>
      <c r="N234" s="24"/>
      <c r="O234" s="24"/>
      <c r="P234" s="24"/>
      <c r="Q234" s="139"/>
      <c r="R234" s="139"/>
      <c r="S234" s="176"/>
      <c r="T234" s="139"/>
      <c r="U234" s="139"/>
      <c r="V234" s="139"/>
    </row>
    <row r="235" spans="9:22" ht="107.25" customHeight="1">
      <c r="I235" s="24"/>
      <c r="K235" s="24"/>
      <c r="L235" s="24"/>
      <c r="M235" s="24"/>
      <c r="N235" s="24"/>
      <c r="O235" s="24"/>
      <c r="P235" s="24"/>
      <c r="Q235" s="139"/>
      <c r="R235" s="139"/>
      <c r="S235" s="176"/>
      <c r="T235" s="139"/>
      <c r="U235" s="139"/>
      <c r="V235" s="139"/>
    </row>
    <row r="236" spans="9:22" ht="107.25" customHeight="1">
      <c r="I236" s="24"/>
      <c r="K236" s="24"/>
      <c r="L236" s="24"/>
      <c r="M236" s="24"/>
      <c r="N236" s="24"/>
      <c r="O236" s="24"/>
      <c r="P236" s="24"/>
      <c r="Q236" s="139"/>
      <c r="R236" s="139"/>
      <c r="S236" s="176"/>
      <c r="T236" s="139"/>
      <c r="U236" s="139"/>
      <c r="V236" s="139"/>
    </row>
    <row r="237" spans="9:22" ht="107.25" customHeight="1">
      <c r="I237" s="24"/>
      <c r="K237" s="24"/>
      <c r="L237" s="24"/>
      <c r="M237" s="24"/>
      <c r="N237" s="24"/>
      <c r="O237" s="24"/>
      <c r="P237" s="24"/>
      <c r="Q237" s="139"/>
      <c r="R237" s="139"/>
      <c r="S237" s="176"/>
      <c r="T237" s="139"/>
      <c r="U237" s="139"/>
      <c r="V237" s="139"/>
    </row>
    <row r="238" spans="9:22" ht="107.25" customHeight="1">
      <c r="I238" s="24"/>
      <c r="K238" s="24"/>
      <c r="L238" s="24"/>
      <c r="M238" s="24"/>
      <c r="N238" s="24"/>
      <c r="O238" s="24"/>
      <c r="P238" s="24"/>
      <c r="Q238" s="139"/>
      <c r="R238" s="139"/>
      <c r="S238" s="176"/>
      <c r="T238" s="139"/>
      <c r="U238" s="139"/>
      <c r="V238" s="139"/>
    </row>
    <row r="239" spans="9:22" ht="107.25" customHeight="1">
      <c r="I239" s="24"/>
      <c r="K239" s="24"/>
      <c r="L239" s="24"/>
      <c r="M239" s="24"/>
      <c r="N239" s="24"/>
      <c r="O239" s="24"/>
      <c r="P239" s="24"/>
      <c r="Q239" s="139"/>
      <c r="R239" s="139"/>
      <c r="S239" s="176"/>
      <c r="T239" s="139"/>
      <c r="U239" s="139"/>
      <c r="V239" s="139"/>
    </row>
    <row r="240" spans="9:22" ht="107.25" customHeight="1">
      <c r="I240" s="24"/>
      <c r="K240" s="24"/>
      <c r="L240" s="24"/>
      <c r="M240" s="24"/>
      <c r="N240" s="24"/>
      <c r="O240" s="24"/>
      <c r="P240" s="24"/>
      <c r="Q240" s="139"/>
      <c r="R240" s="139"/>
      <c r="S240" s="176"/>
      <c r="T240" s="139"/>
      <c r="U240" s="139"/>
      <c r="V240" s="139"/>
    </row>
    <row r="241" spans="9:22" ht="107.25" customHeight="1">
      <c r="I241" s="24"/>
      <c r="K241" s="24"/>
      <c r="L241" s="24"/>
      <c r="M241" s="24"/>
      <c r="N241" s="24"/>
      <c r="O241" s="24"/>
      <c r="P241" s="24"/>
      <c r="Q241" s="139"/>
      <c r="R241" s="139"/>
      <c r="S241" s="176"/>
      <c r="T241" s="139"/>
      <c r="U241" s="139"/>
      <c r="V241" s="139"/>
    </row>
    <row r="242" spans="9:22" ht="107.25" customHeight="1">
      <c r="I242" s="24"/>
      <c r="K242" s="24"/>
      <c r="L242" s="24"/>
      <c r="M242" s="24"/>
      <c r="N242" s="24"/>
      <c r="O242" s="24"/>
      <c r="P242" s="24"/>
      <c r="Q242" s="139"/>
      <c r="R242" s="139"/>
      <c r="S242" s="176"/>
      <c r="T242" s="139"/>
      <c r="U242" s="139"/>
      <c r="V242" s="139"/>
    </row>
    <row r="243" spans="9:22" ht="107.25" customHeight="1">
      <c r="I243" s="24"/>
      <c r="K243" s="24"/>
      <c r="L243" s="24"/>
      <c r="M243" s="24"/>
      <c r="N243" s="24"/>
      <c r="O243" s="24"/>
      <c r="P243" s="24"/>
      <c r="Q243" s="139"/>
      <c r="R243" s="139"/>
      <c r="S243" s="176"/>
      <c r="T243" s="139"/>
      <c r="U243" s="139"/>
      <c r="V243" s="139"/>
    </row>
    <row r="244" spans="9:22" ht="107.25" customHeight="1">
      <c r="I244" s="24"/>
      <c r="K244" s="24"/>
      <c r="L244" s="24"/>
      <c r="M244" s="24"/>
      <c r="N244" s="24"/>
      <c r="O244" s="24"/>
      <c r="P244" s="24"/>
      <c r="Q244" s="139"/>
      <c r="R244" s="139"/>
      <c r="S244" s="176"/>
      <c r="T244" s="139"/>
      <c r="U244" s="139"/>
      <c r="V244" s="139"/>
    </row>
    <row r="245" spans="9:22" ht="107.25" customHeight="1">
      <c r="I245" s="24"/>
      <c r="K245" s="24"/>
      <c r="L245" s="24"/>
      <c r="M245" s="24"/>
      <c r="N245" s="24"/>
      <c r="O245" s="24"/>
      <c r="P245" s="24"/>
      <c r="Q245" s="139"/>
      <c r="R245" s="139"/>
      <c r="S245" s="176"/>
      <c r="T245" s="139"/>
      <c r="U245" s="139"/>
      <c r="V245" s="139"/>
    </row>
    <row r="246" spans="9:22" ht="107.25" customHeight="1">
      <c r="I246" s="24"/>
      <c r="K246" s="24"/>
      <c r="L246" s="24"/>
      <c r="M246" s="24"/>
      <c r="N246" s="24"/>
      <c r="O246" s="24"/>
      <c r="P246" s="24"/>
      <c r="Q246" s="139"/>
      <c r="R246" s="139"/>
      <c r="S246" s="176"/>
      <c r="T246" s="139"/>
      <c r="U246" s="139"/>
      <c r="V246" s="139"/>
    </row>
    <row r="247" spans="9:22" ht="107.25" customHeight="1">
      <c r="I247" s="24"/>
      <c r="K247" s="24"/>
      <c r="L247" s="24"/>
      <c r="M247" s="24"/>
      <c r="N247" s="24"/>
      <c r="O247" s="24"/>
      <c r="P247" s="24"/>
      <c r="Q247" s="139"/>
      <c r="R247" s="139"/>
      <c r="S247" s="176"/>
      <c r="T247" s="139"/>
      <c r="U247" s="139"/>
      <c r="V247" s="139"/>
    </row>
    <row r="248" spans="9:22" ht="107.25" customHeight="1">
      <c r="I248" s="24"/>
      <c r="K248" s="24"/>
      <c r="L248" s="24"/>
      <c r="M248" s="24"/>
      <c r="N248" s="24"/>
      <c r="O248" s="24"/>
      <c r="P248" s="24"/>
      <c r="Q248" s="139"/>
      <c r="R248" s="139"/>
      <c r="S248" s="176"/>
      <c r="T248" s="139"/>
      <c r="U248" s="139"/>
      <c r="V248" s="139"/>
    </row>
    <row r="249" spans="9:22" ht="107.25" customHeight="1">
      <c r="I249" s="24"/>
      <c r="K249" s="24"/>
      <c r="L249" s="24"/>
      <c r="M249" s="24"/>
      <c r="N249" s="24"/>
      <c r="O249" s="24"/>
      <c r="P249" s="24"/>
      <c r="Q249" s="139"/>
      <c r="R249" s="139"/>
      <c r="S249" s="176"/>
      <c r="T249" s="139"/>
      <c r="U249" s="139"/>
      <c r="V249" s="139"/>
    </row>
    <row r="250" spans="9:22" ht="107.25" customHeight="1">
      <c r="I250" s="24"/>
      <c r="K250" s="24"/>
      <c r="L250" s="24"/>
      <c r="M250" s="24"/>
      <c r="N250" s="24"/>
      <c r="O250" s="24"/>
      <c r="P250" s="24"/>
      <c r="Q250" s="139"/>
      <c r="R250" s="139"/>
      <c r="S250" s="176"/>
      <c r="T250" s="139"/>
      <c r="U250" s="139"/>
      <c r="V250" s="139"/>
    </row>
    <row r="251" spans="9:22" ht="107.25" customHeight="1">
      <c r="I251" s="24"/>
      <c r="K251" s="24"/>
      <c r="L251" s="24"/>
      <c r="M251" s="24"/>
      <c r="N251" s="24"/>
      <c r="O251" s="24"/>
      <c r="P251" s="24"/>
      <c r="Q251" s="139"/>
      <c r="R251" s="139"/>
      <c r="S251" s="176"/>
      <c r="T251" s="139"/>
      <c r="U251" s="139"/>
      <c r="V251" s="139"/>
    </row>
    <row r="252" spans="9:22" ht="107.25" customHeight="1">
      <c r="I252" s="24"/>
      <c r="K252" s="24"/>
      <c r="L252" s="24"/>
      <c r="M252" s="24"/>
      <c r="N252" s="24"/>
      <c r="O252" s="24"/>
      <c r="P252" s="24"/>
      <c r="Q252" s="139"/>
      <c r="R252" s="139"/>
      <c r="S252" s="176"/>
      <c r="T252" s="139"/>
      <c r="U252" s="139"/>
      <c r="V252" s="139"/>
    </row>
    <row r="253" spans="9:22" ht="107.25" customHeight="1">
      <c r="I253" s="24"/>
      <c r="K253" s="24"/>
      <c r="L253" s="24"/>
      <c r="M253" s="24"/>
      <c r="N253" s="24"/>
      <c r="O253" s="24"/>
      <c r="P253" s="24"/>
      <c r="Q253" s="139"/>
      <c r="R253" s="139"/>
      <c r="S253" s="176"/>
      <c r="T253" s="139"/>
      <c r="U253" s="139"/>
      <c r="V253" s="139"/>
    </row>
    <row r="254" spans="9:22" ht="107.25" customHeight="1">
      <c r="I254" s="24"/>
      <c r="K254" s="24"/>
      <c r="L254" s="24"/>
      <c r="M254" s="24"/>
      <c r="N254" s="24"/>
      <c r="O254" s="24"/>
      <c r="P254" s="24"/>
      <c r="Q254" s="139"/>
      <c r="R254" s="139"/>
      <c r="S254" s="176"/>
      <c r="T254" s="139"/>
      <c r="U254" s="139"/>
      <c r="V254" s="139"/>
    </row>
    <row r="255" spans="9:22" ht="107.25" customHeight="1">
      <c r="I255" s="24"/>
      <c r="K255" s="24"/>
      <c r="L255" s="24"/>
      <c r="M255" s="24"/>
      <c r="N255" s="24"/>
      <c r="O255" s="24"/>
      <c r="P255" s="24"/>
      <c r="Q255" s="139"/>
      <c r="R255" s="139"/>
      <c r="S255" s="176"/>
      <c r="T255" s="139"/>
      <c r="U255" s="139"/>
      <c r="V255" s="139"/>
    </row>
    <row r="256" spans="9:22" ht="107.25" customHeight="1">
      <c r="I256" s="24"/>
      <c r="K256" s="24"/>
      <c r="L256" s="24"/>
      <c r="M256" s="24"/>
      <c r="N256" s="24"/>
      <c r="O256" s="24"/>
      <c r="P256" s="24"/>
      <c r="Q256" s="139"/>
      <c r="R256" s="139"/>
      <c r="S256" s="176"/>
      <c r="T256" s="139"/>
      <c r="U256" s="139"/>
      <c r="V256" s="139"/>
    </row>
    <row r="257" spans="9:22" ht="107.25" customHeight="1">
      <c r="I257" s="24"/>
      <c r="K257" s="24"/>
      <c r="L257" s="24"/>
      <c r="M257" s="24"/>
      <c r="N257" s="24"/>
      <c r="O257" s="24"/>
      <c r="P257" s="24"/>
      <c r="Q257" s="139"/>
      <c r="R257" s="139"/>
      <c r="S257" s="176"/>
      <c r="T257" s="139"/>
      <c r="U257" s="139"/>
      <c r="V257" s="139"/>
    </row>
    <row r="258" spans="9:22" ht="107.25" customHeight="1">
      <c r="I258" s="24"/>
      <c r="K258" s="24"/>
      <c r="L258" s="24"/>
      <c r="M258" s="24"/>
      <c r="N258" s="24"/>
      <c r="O258" s="24"/>
      <c r="P258" s="24"/>
      <c r="Q258" s="139"/>
      <c r="R258" s="139"/>
      <c r="S258" s="176"/>
      <c r="T258" s="139"/>
      <c r="U258" s="139"/>
      <c r="V258" s="139"/>
    </row>
    <row r="268" spans="9:22" ht="107.25" customHeight="1">
      <c r="I268" s="24"/>
      <c r="K268" s="24"/>
      <c r="L268" s="24"/>
      <c r="M268" s="24"/>
      <c r="N268" s="24"/>
      <c r="O268" s="24"/>
      <c r="P268" s="24"/>
      <c r="Q268" s="131"/>
      <c r="R268" s="131"/>
      <c r="S268" s="175"/>
      <c r="T268" s="131"/>
      <c r="U268" s="131"/>
      <c r="V268" s="131"/>
    </row>
    <row r="269" spans="9:22" ht="107.25" customHeight="1">
      <c r="I269" s="24"/>
      <c r="K269" s="24"/>
      <c r="L269" s="24"/>
      <c r="M269" s="24"/>
      <c r="N269" s="24"/>
      <c r="O269" s="24"/>
      <c r="P269" s="24"/>
      <c r="Q269" s="139"/>
      <c r="R269" s="139"/>
      <c r="S269" s="176"/>
      <c r="T269" s="139"/>
      <c r="U269" s="139"/>
      <c r="V269" s="139"/>
    </row>
    <row r="270" spans="9:22" ht="107.25" customHeight="1">
      <c r="I270" s="24"/>
      <c r="K270" s="24"/>
      <c r="L270" s="24"/>
      <c r="M270" s="24"/>
      <c r="N270" s="24"/>
      <c r="O270" s="24"/>
      <c r="P270" s="24"/>
      <c r="Q270" s="139"/>
      <c r="R270" s="139"/>
      <c r="S270" s="176"/>
      <c r="T270" s="139"/>
      <c r="U270" s="139"/>
      <c r="V270" s="139"/>
    </row>
    <row r="271" spans="9:22" ht="107.25" customHeight="1">
      <c r="I271" s="24"/>
      <c r="K271" s="24"/>
      <c r="L271" s="24"/>
      <c r="M271" s="24"/>
      <c r="N271" s="24"/>
      <c r="O271" s="24"/>
      <c r="P271" s="24"/>
      <c r="Q271" s="139"/>
      <c r="R271" s="139"/>
      <c r="S271" s="176"/>
      <c r="T271" s="139"/>
      <c r="U271" s="139"/>
      <c r="V271" s="139"/>
    </row>
    <row r="272" spans="9:22" ht="107.25" customHeight="1">
      <c r="I272" s="24"/>
      <c r="K272" s="24"/>
      <c r="L272" s="24"/>
      <c r="M272" s="24"/>
      <c r="N272" s="24"/>
      <c r="O272" s="24"/>
      <c r="P272" s="24"/>
      <c r="Q272" s="139"/>
      <c r="R272" s="139"/>
      <c r="S272" s="176"/>
      <c r="T272" s="139"/>
      <c r="U272" s="139"/>
      <c r="V272" s="139"/>
    </row>
    <row r="273" spans="9:22" ht="107.25" customHeight="1">
      <c r="I273" s="24"/>
      <c r="K273" s="24"/>
      <c r="L273" s="24"/>
      <c r="M273" s="24"/>
      <c r="N273" s="24"/>
      <c r="O273" s="24"/>
      <c r="P273" s="24"/>
      <c r="Q273" s="139"/>
      <c r="R273" s="139"/>
      <c r="S273" s="176"/>
      <c r="T273" s="139"/>
      <c r="U273" s="139"/>
      <c r="V273" s="139"/>
    </row>
    <row r="274" spans="9:22" ht="107.25" customHeight="1">
      <c r="I274" s="24"/>
      <c r="K274" s="24"/>
      <c r="L274" s="24"/>
      <c r="M274" s="24"/>
      <c r="N274" s="24"/>
      <c r="O274" s="24"/>
      <c r="P274" s="24"/>
      <c r="Q274" s="139"/>
      <c r="R274" s="139"/>
      <c r="S274" s="176"/>
      <c r="T274" s="139"/>
      <c r="U274" s="139"/>
      <c r="V274" s="139"/>
    </row>
    <row r="275" spans="9:22" ht="107.25" customHeight="1">
      <c r="I275" s="24"/>
      <c r="K275" s="24"/>
      <c r="L275" s="24"/>
      <c r="M275" s="24"/>
      <c r="N275" s="24"/>
      <c r="O275" s="24"/>
      <c r="P275" s="24"/>
      <c r="Q275" s="139"/>
      <c r="R275" s="139"/>
      <c r="S275" s="176"/>
      <c r="T275" s="139"/>
      <c r="U275" s="139"/>
      <c r="V275" s="139"/>
    </row>
    <row r="276" spans="9:22" ht="107.25" customHeight="1">
      <c r="I276" s="24"/>
      <c r="K276" s="24"/>
      <c r="L276" s="24"/>
      <c r="M276" s="24"/>
      <c r="N276" s="24"/>
      <c r="O276" s="24"/>
      <c r="P276" s="24"/>
      <c r="Q276" s="139"/>
      <c r="R276" s="139"/>
      <c r="S276" s="176"/>
      <c r="T276" s="139"/>
      <c r="U276" s="139"/>
      <c r="V276" s="139"/>
    </row>
    <row r="277" spans="9:22" ht="107.25" customHeight="1">
      <c r="I277" s="24"/>
      <c r="K277" s="24"/>
      <c r="L277" s="24"/>
      <c r="M277" s="24"/>
      <c r="N277" s="24"/>
      <c r="O277" s="24"/>
      <c r="P277" s="24"/>
      <c r="Q277" s="139"/>
      <c r="R277" s="139"/>
      <c r="S277" s="176"/>
      <c r="T277" s="139"/>
      <c r="U277" s="139"/>
      <c r="V277" s="139"/>
    </row>
    <row r="278" spans="9:22" ht="107.25" customHeight="1">
      <c r="I278" s="24"/>
      <c r="K278" s="24"/>
      <c r="L278" s="24"/>
      <c r="M278" s="24"/>
      <c r="N278" s="24"/>
      <c r="O278" s="24"/>
      <c r="P278" s="24"/>
      <c r="Q278" s="139"/>
      <c r="R278" s="139"/>
      <c r="S278" s="176"/>
      <c r="T278" s="139"/>
      <c r="U278" s="139"/>
      <c r="V278" s="139"/>
    </row>
  </sheetData>
  <mergeCells count="120">
    <mergeCell ref="H1:V1"/>
    <mergeCell ref="H2:V2"/>
    <mergeCell ref="A3:V3"/>
    <mergeCell ref="A4:A5"/>
    <mergeCell ref="B4:G4"/>
    <mergeCell ref="H4:H5"/>
    <mergeCell ref="I4:I5"/>
    <mergeCell ref="J4:P4"/>
    <mergeCell ref="Q4:V4"/>
    <mergeCell ref="N10:N11"/>
    <mergeCell ref="O10:O11"/>
    <mergeCell ref="P10:P11"/>
    <mergeCell ref="H12:H13"/>
    <mergeCell ref="I12:I13"/>
    <mergeCell ref="N12:N13"/>
    <mergeCell ref="O12:O13"/>
    <mergeCell ref="P12:P13"/>
    <mergeCell ref="A6:H6"/>
    <mergeCell ref="B8:G8"/>
    <mergeCell ref="A10:A18"/>
    <mergeCell ref="A28:A29"/>
    <mergeCell ref="B10:G18"/>
    <mergeCell ref="H10:H11"/>
    <mergeCell ref="U28:U29"/>
    <mergeCell ref="V28:V29"/>
    <mergeCell ref="A31:A36"/>
    <mergeCell ref="B31:G36"/>
    <mergeCell ref="H31:H36"/>
    <mergeCell ref="N32:N35"/>
    <mergeCell ref="O32:O35"/>
    <mergeCell ref="T12:T13"/>
    <mergeCell ref="U12:U13"/>
    <mergeCell ref="V12:V13"/>
    <mergeCell ref="H15:H18"/>
    <mergeCell ref="A20:A26"/>
    <mergeCell ref="B20:G26"/>
    <mergeCell ref="H21:H24"/>
    <mergeCell ref="N22:N24"/>
    <mergeCell ref="O22:O24"/>
    <mergeCell ref="P22:P24"/>
    <mergeCell ref="P32:P35"/>
    <mergeCell ref="A38:A41"/>
    <mergeCell ref="B38:G41"/>
    <mergeCell ref="B28:G29"/>
    <mergeCell ref="H28:H29"/>
    <mergeCell ref="T28:T29"/>
    <mergeCell ref="B64:G64"/>
    <mergeCell ref="A42:A62"/>
    <mergeCell ref="B42:G62"/>
    <mergeCell ref="H38:H62"/>
    <mergeCell ref="B65:G65"/>
    <mergeCell ref="B66:G66"/>
    <mergeCell ref="B67:G67"/>
    <mergeCell ref="B68:G68"/>
    <mergeCell ref="B69:G69"/>
    <mergeCell ref="B70:G70"/>
    <mergeCell ref="B71:G71"/>
    <mergeCell ref="B78:G78"/>
    <mergeCell ref="B79:G79"/>
    <mergeCell ref="B80:G80"/>
    <mergeCell ref="B81:G81"/>
    <mergeCell ref="B82:G82"/>
    <mergeCell ref="B83:G83"/>
    <mergeCell ref="B72:G72"/>
    <mergeCell ref="B73:G73"/>
    <mergeCell ref="B74:G74"/>
    <mergeCell ref="B75:G75"/>
    <mergeCell ref="B76:G76"/>
    <mergeCell ref="B77:G77"/>
    <mergeCell ref="B90:G90"/>
    <mergeCell ref="B91:G91"/>
    <mergeCell ref="B92:G92"/>
    <mergeCell ref="B93:G93"/>
    <mergeCell ref="B94:G94"/>
    <mergeCell ref="B95:G95"/>
    <mergeCell ref="B84:G84"/>
    <mergeCell ref="B85:G85"/>
    <mergeCell ref="B86:G86"/>
    <mergeCell ref="B87:G87"/>
    <mergeCell ref="B88:G88"/>
    <mergeCell ref="B89:G89"/>
    <mergeCell ref="B106:G106"/>
    <mergeCell ref="B107:G107"/>
    <mergeCell ref="B108:G108"/>
    <mergeCell ref="B109:G109"/>
    <mergeCell ref="B110:G110"/>
    <mergeCell ref="B111:G111"/>
    <mergeCell ref="B97:G97"/>
    <mergeCell ref="H97:H128"/>
    <mergeCell ref="B98:G98"/>
    <mergeCell ref="B99:G99"/>
    <mergeCell ref="B100:G100"/>
    <mergeCell ref="B101:G101"/>
    <mergeCell ref="B102:G102"/>
    <mergeCell ref="B103:G103"/>
    <mergeCell ref="B104:G104"/>
    <mergeCell ref="B105:G105"/>
    <mergeCell ref="A132:A133"/>
    <mergeCell ref="B132:G133"/>
    <mergeCell ref="B118:G118"/>
    <mergeCell ref="B119:G119"/>
    <mergeCell ref="B120:G120"/>
    <mergeCell ref="B121:G121"/>
    <mergeCell ref="B122:G122"/>
    <mergeCell ref="B123:G123"/>
    <mergeCell ref="B112:G112"/>
    <mergeCell ref="B113:G113"/>
    <mergeCell ref="B114:G114"/>
    <mergeCell ref="B115:G115"/>
    <mergeCell ref="B116:G116"/>
    <mergeCell ref="B117:G117"/>
    <mergeCell ref="H132:H133"/>
    <mergeCell ref="N132:N133"/>
    <mergeCell ref="O132:O133"/>
    <mergeCell ref="P132:P133"/>
    <mergeCell ref="B124:G124"/>
    <mergeCell ref="B125:G125"/>
    <mergeCell ref="B126:G126"/>
    <mergeCell ref="B127:G127"/>
    <mergeCell ref="B128:G128"/>
  </mergeCells>
  <pageMargins left="0.39370078740157483" right="0" top="0.19685039370078741" bottom="0.19685039370078741" header="0.39370078740157483" footer="0.19685039370078741"/>
  <pageSetup paperSize="9" scale="44" fitToHeight="0" orientation="landscape" r:id="rId1"/>
  <rowBreaks count="3" manualBreakCount="3">
    <brk id="18" max="21" man="1"/>
    <brk id="36" max="21" man="1"/>
    <brk id="136" max="2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1&lt;/string&gt;&#10;    &lt;string&gt;31.12.2021&lt;/string&gt;&#10;  &lt;/DateInfo&gt;&#10;  &lt;Code&gt;SQUERY_SVOD_ROSP&lt;/Code&gt;&#10;  &lt;ObjectCode&gt;SQUERY_SVOD_ROSP&lt;/ObjectCode&gt;&#10;  &lt;DocName&gt;Сводная бюджетная роспись&lt;/DocName&gt;&#10;  &lt;VariantName&gt;мокрицына&lt;/VariantName&gt;&#10;  &lt;VariantLink&gt;316246268&lt;/VariantLink&gt;&#10;  &lt;SvodReportLink xsi:nil=&quot;true&quot; /&gt;&#10;  &lt;ReportLink&gt;126924&lt;/ReportLink&gt;&#10;  &lt;SilentMode&gt;false&lt;/SilentMode&gt;&#10;&lt;/ShortPrimaryServiceReportArguments&gt;"/>
  </Parameters>
</MailMerge>
</file>

<file path=customXml/itemProps1.xml><?xml version="1.0" encoding="utf-8"?>
<ds:datastoreItem xmlns:ds="http://schemas.openxmlformats.org/officeDocument/2006/customXml" ds:itemID="{876DECEE-F2A9-486A-A2A2-7E0ABDF2CA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Подпрограмма 1(пр.1)</vt:lpstr>
      <vt:lpstr>'Подпрограмма 1(пр.1)'!Область_печати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sfera8</dc:creator>
  <cp:lastModifiedBy>dzfin</cp:lastModifiedBy>
  <cp:lastPrinted>2023-10-13T13:02:57Z</cp:lastPrinted>
  <dcterms:created xsi:type="dcterms:W3CDTF">2020-12-16T07:08:03Z</dcterms:created>
  <dcterms:modified xsi:type="dcterms:W3CDTF">2023-10-13T13:02:58Z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мокрицына(4).xlsx</vt:lpwstr>
  </property>
  <property fmtid="{D5CDD505-2E9C-101B-9397-08002B2CF9AE}" pid="3" name="Название отчета">
    <vt:lpwstr>мокрицына(4).xlsx</vt:lpwstr>
  </property>
  <property fmtid="{D5CDD505-2E9C-101B-9397-08002B2CF9AE}" pid="4" name="Версия клиента">
    <vt:lpwstr>20.2.2.11200 (.NET 4.0)</vt:lpwstr>
  </property>
  <property fmtid="{D5CDD505-2E9C-101B-9397-08002B2CF9AE}" pid="5" name="Версия базы">
    <vt:lpwstr>20.2.2560.71805498</vt:lpwstr>
  </property>
  <property fmtid="{D5CDD505-2E9C-101B-9397-08002B2CF9AE}" pid="6" name="Тип сервера">
    <vt:lpwstr>MSSQL</vt:lpwstr>
  </property>
  <property fmtid="{D5CDD505-2E9C-101B-9397-08002B2CF9AE}" pid="7" name="Сервер">
    <vt:lpwstr>192.168.100.245</vt:lpwstr>
  </property>
  <property fmtid="{D5CDD505-2E9C-101B-9397-08002B2CF9AE}" pid="8" name="База">
    <vt:lpwstr>budget21</vt:lpwstr>
  </property>
  <property fmtid="{D5CDD505-2E9C-101B-9397-08002B2CF9AE}" pid="9" name="Пользователь">
    <vt:lpwstr>df_motina</vt:lpwstr>
  </property>
  <property fmtid="{D5CDD505-2E9C-101B-9397-08002B2CF9AE}" pid="10" name="Шаблон">
    <vt:lpwstr>sqr_rosp_svod2016.xlt</vt:lpwstr>
  </property>
  <property fmtid="{D5CDD505-2E9C-101B-9397-08002B2CF9AE}" pid="11" name="Локальная база">
    <vt:lpwstr>используется</vt:lpwstr>
  </property>
</Properties>
</file>